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OCERestrictedPermissions\Business Intelligence\Themes\Earnings, benefits and other income\Benefit Claimant Count NEW From Jan2013\"/>
    </mc:Choice>
  </mc:AlternateContent>
  <xr:revisionPtr revIDLastSave="0" documentId="13_ncr:1_{199FE519-6A49-420E-B1B6-4F9D86C3FF50}" xr6:coauthVersionLast="47" xr6:coauthVersionMax="47" xr10:uidLastSave="{00000000-0000-0000-0000-000000000000}"/>
  <bookViews>
    <workbookView xWindow="-108" yWindow="-108" windowWidth="23256" windowHeight="12576" tabRatio="865" xr2:uid="{00000000-000D-0000-FFFF-FFFF00000000}"/>
  </bookViews>
  <sheets>
    <sheet name="April 2023 ALL Persons (prov)" sheetId="11" r:id="rId1"/>
    <sheet name="April 2023 Males (provisional)" sheetId="12" r:id="rId2"/>
    <sheet name="Apr 2023 Females (provisional)" sheetId="13" r:id="rId3"/>
  </sheets>
  <externalReferences>
    <externalReference r:id="rId4"/>
  </externalReferences>
  <definedNames>
    <definedName name="FemsDec17">'Apr 2023 Females (provisional)'!$A$2:$O$22</definedName>
    <definedName name="MalesDec17">'April 2023 Males (provisional)'!$A$2:$O$22</definedName>
    <definedName name="TotalDec17">'April 2023 ALL Persons (prov)'!$A$2:$N$22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2" i="13" l="1"/>
  <c r="AC22" i="13"/>
  <c r="AB22" i="13"/>
  <c r="AA22" i="13"/>
  <c r="Z22" i="13"/>
  <c r="Y22" i="13"/>
  <c r="X22" i="13"/>
  <c r="W22" i="13"/>
  <c r="V22" i="13"/>
  <c r="U22" i="13"/>
  <c r="T22" i="13"/>
  <c r="S22" i="13"/>
  <c r="R22" i="13"/>
  <c r="Q22" i="13"/>
  <c r="P22" i="13"/>
  <c r="AD21" i="13"/>
  <c r="AB21" i="13"/>
  <c r="AC21" i="13" s="1"/>
  <c r="AA21" i="13"/>
  <c r="Y21" i="13"/>
  <c r="Z21" i="13" s="1"/>
  <c r="X21" i="13"/>
  <c r="W21" i="13"/>
  <c r="V21" i="13"/>
  <c r="U21" i="13"/>
  <c r="T21" i="13"/>
  <c r="S21" i="13"/>
  <c r="R21" i="13"/>
  <c r="Q21" i="13"/>
  <c r="P21" i="13"/>
  <c r="AD20" i="13"/>
  <c r="AB20" i="13"/>
  <c r="AC20" i="13" s="1"/>
  <c r="AA20" i="13"/>
  <c r="Y20" i="13"/>
  <c r="Z20" i="13" s="1"/>
  <c r="X20" i="13"/>
  <c r="W20" i="13"/>
  <c r="V20" i="13"/>
  <c r="U20" i="13"/>
  <c r="T20" i="13"/>
  <c r="S20" i="13"/>
  <c r="R20" i="13"/>
  <c r="Q20" i="13"/>
  <c r="P20" i="13"/>
  <c r="AD19" i="13"/>
  <c r="AB19" i="13"/>
  <c r="AC19" i="13" s="1"/>
  <c r="AA19" i="13"/>
  <c r="Y19" i="13"/>
  <c r="Z19" i="13" s="1"/>
  <c r="X19" i="13"/>
  <c r="W19" i="13"/>
  <c r="V19" i="13"/>
  <c r="U19" i="13"/>
  <c r="T19" i="13"/>
  <c r="S19" i="13"/>
  <c r="R19" i="13"/>
  <c r="P19" i="13"/>
  <c r="Q19" i="13" s="1"/>
  <c r="AD18" i="13"/>
  <c r="AB18" i="13"/>
  <c r="AC18" i="13" s="1"/>
  <c r="AA18" i="13"/>
  <c r="Z18" i="13"/>
  <c r="Y18" i="13"/>
  <c r="X18" i="13"/>
  <c r="W18" i="13"/>
  <c r="V18" i="13"/>
  <c r="U18" i="13"/>
  <c r="S18" i="13"/>
  <c r="T18" i="13" s="1"/>
  <c r="R18" i="13"/>
  <c r="P18" i="13"/>
  <c r="Q18" i="13" s="1"/>
  <c r="AD17" i="13"/>
  <c r="AB17" i="13"/>
  <c r="AC17" i="13" s="1"/>
  <c r="AA17" i="13"/>
  <c r="Z17" i="13"/>
  <c r="Y17" i="13"/>
  <c r="X17" i="13"/>
  <c r="V17" i="13"/>
  <c r="W17" i="13" s="1"/>
  <c r="U17" i="13"/>
  <c r="T17" i="13"/>
  <c r="S17" i="13"/>
  <c r="R17" i="13"/>
  <c r="Q17" i="13"/>
  <c r="P17" i="13"/>
  <c r="AD16" i="13"/>
  <c r="AC16" i="13"/>
  <c r="AB16" i="13"/>
  <c r="AA16" i="13"/>
  <c r="Y16" i="13"/>
  <c r="Z16" i="13" s="1"/>
  <c r="X16" i="13"/>
  <c r="V16" i="13"/>
  <c r="W16" i="13" s="1"/>
  <c r="U16" i="13"/>
  <c r="S16" i="13"/>
  <c r="T16" i="13" s="1"/>
  <c r="R16" i="13"/>
  <c r="Q16" i="13"/>
  <c r="P16" i="13"/>
  <c r="AD15" i="13"/>
  <c r="AB15" i="13"/>
  <c r="AC15" i="13" s="1"/>
  <c r="AA15" i="13"/>
  <c r="Z15" i="13"/>
  <c r="Y15" i="13"/>
  <c r="X15" i="13"/>
  <c r="W15" i="13"/>
  <c r="V15" i="13"/>
  <c r="U15" i="13"/>
  <c r="T15" i="13"/>
  <c r="S15" i="13"/>
  <c r="R15" i="13"/>
  <c r="P15" i="13"/>
  <c r="Q15" i="13" s="1"/>
  <c r="AD14" i="13"/>
  <c r="AB14" i="13"/>
  <c r="AC14" i="13" s="1"/>
  <c r="AA14" i="13"/>
  <c r="Y14" i="13"/>
  <c r="Z14" i="13" s="1"/>
  <c r="X14" i="13"/>
  <c r="W14" i="13"/>
  <c r="V14" i="13"/>
  <c r="U14" i="13"/>
  <c r="S14" i="13"/>
  <c r="T14" i="13" s="1"/>
  <c r="R14" i="13"/>
  <c r="Q14" i="13"/>
  <c r="P14" i="13"/>
  <c r="AD13" i="13"/>
  <c r="AC13" i="13"/>
  <c r="AB13" i="13"/>
  <c r="AA13" i="13"/>
  <c r="Z13" i="13"/>
  <c r="Y13" i="13"/>
  <c r="X13" i="13"/>
  <c r="V13" i="13"/>
  <c r="W13" i="13" s="1"/>
  <c r="U13" i="13"/>
  <c r="S13" i="13"/>
  <c r="T13" i="13" s="1"/>
  <c r="R13" i="13"/>
  <c r="P13" i="13"/>
  <c r="Q13" i="13" s="1"/>
  <c r="AD12" i="13"/>
  <c r="AC12" i="13"/>
  <c r="AB12" i="13"/>
  <c r="AA12" i="13"/>
  <c r="Y12" i="13"/>
  <c r="Z12" i="13" s="1"/>
  <c r="X12" i="13"/>
  <c r="W12" i="13"/>
  <c r="V12" i="13"/>
  <c r="U12" i="13"/>
  <c r="T12" i="13"/>
  <c r="S12" i="13"/>
  <c r="R12" i="13"/>
  <c r="Q12" i="13"/>
  <c r="P12" i="13"/>
  <c r="AD11" i="13"/>
  <c r="AB11" i="13"/>
  <c r="AC11" i="13" s="1"/>
  <c r="AA11" i="13"/>
  <c r="Y11" i="13"/>
  <c r="Z11" i="13" s="1"/>
  <c r="X11" i="13"/>
  <c r="V11" i="13"/>
  <c r="W11" i="13" s="1"/>
  <c r="U11" i="13"/>
  <c r="T11" i="13"/>
  <c r="S11" i="13"/>
  <c r="R11" i="13"/>
  <c r="P11" i="13"/>
  <c r="Q11" i="13" s="1"/>
  <c r="AD10" i="13"/>
  <c r="AC10" i="13"/>
  <c r="AB10" i="13"/>
  <c r="AA10" i="13"/>
  <c r="Z10" i="13"/>
  <c r="Y10" i="13"/>
  <c r="X10" i="13"/>
  <c r="W10" i="13"/>
  <c r="V10" i="13"/>
  <c r="U10" i="13"/>
  <c r="S10" i="13"/>
  <c r="T10" i="13" s="1"/>
  <c r="R10" i="13"/>
  <c r="P10" i="13"/>
  <c r="Q10" i="13" s="1"/>
  <c r="AD9" i="13"/>
  <c r="AB9" i="13"/>
  <c r="AC9" i="13" s="1"/>
  <c r="AA9" i="13"/>
  <c r="Z9" i="13"/>
  <c r="Y9" i="13"/>
  <c r="X9" i="13"/>
  <c r="V9" i="13"/>
  <c r="W9" i="13" s="1"/>
  <c r="U9" i="13"/>
  <c r="T9" i="13"/>
  <c r="S9" i="13"/>
  <c r="R9" i="13"/>
  <c r="Q9" i="13"/>
  <c r="P9" i="13"/>
  <c r="AD8" i="13"/>
  <c r="AC8" i="13"/>
  <c r="AB8" i="13"/>
  <c r="AA8" i="13"/>
  <c r="Y8" i="13"/>
  <c r="Z8" i="13" s="1"/>
  <c r="X8" i="13"/>
  <c r="V8" i="13"/>
  <c r="W8" i="13" s="1"/>
  <c r="U8" i="13"/>
  <c r="S8" i="13"/>
  <c r="T8" i="13" s="1"/>
  <c r="R8" i="13"/>
  <c r="Q8" i="13"/>
  <c r="P8" i="13"/>
  <c r="AD7" i="13"/>
  <c r="AB7" i="13"/>
  <c r="AC7" i="13" s="1"/>
  <c r="AA7" i="13"/>
  <c r="Z7" i="13"/>
  <c r="Y7" i="13"/>
  <c r="X7" i="13"/>
  <c r="W7" i="13"/>
  <c r="V7" i="13"/>
  <c r="U7" i="13"/>
  <c r="T7" i="13"/>
  <c r="S7" i="13"/>
  <c r="R7" i="13"/>
  <c r="P7" i="13"/>
  <c r="Q7" i="13" s="1"/>
  <c r="AD6" i="13"/>
  <c r="AB6" i="13"/>
  <c r="AC6" i="13" s="1"/>
  <c r="AA6" i="13"/>
  <c r="Y6" i="13"/>
  <c r="Z6" i="13" s="1"/>
  <c r="X6" i="13"/>
  <c r="W6" i="13"/>
  <c r="V6" i="13"/>
  <c r="U6" i="13"/>
  <c r="S6" i="13"/>
  <c r="T6" i="13" s="1"/>
  <c r="R6" i="13"/>
  <c r="Q6" i="13"/>
  <c r="P6" i="13"/>
  <c r="AD5" i="13"/>
  <c r="AC5" i="13"/>
  <c r="AB5" i="13"/>
  <c r="AA5" i="13"/>
  <c r="Z5" i="13"/>
  <c r="Y5" i="13"/>
  <c r="X5" i="13"/>
  <c r="V5" i="13"/>
  <c r="W5" i="13" s="1"/>
  <c r="U5" i="13"/>
  <c r="S5" i="13"/>
  <c r="T5" i="13" s="1"/>
  <c r="R5" i="13"/>
  <c r="P5" i="13"/>
  <c r="Q5" i="13" s="1"/>
  <c r="AD4" i="13"/>
  <c r="AC4" i="13"/>
  <c r="AB4" i="13"/>
  <c r="AA4" i="13"/>
  <c r="Y4" i="13"/>
  <c r="Z4" i="13" s="1"/>
  <c r="X4" i="13"/>
  <c r="W4" i="13"/>
  <c r="V4" i="13"/>
  <c r="U4" i="13"/>
  <c r="T4" i="13"/>
  <c r="S4" i="13"/>
  <c r="R4" i="13"/>
  <c r="Q4" i="13"/>
  <c r="P4" i="13"/>
  <c r="AD3" i="13"/>
  <c r="AB3" i="13"/>
  <c r="AC3" i="13" s="1"/>
  <c r="AA3" i="13"/>
  <c r="Y3" i="13"/>
  <c r="Z3" i="13" s="1"/>
  <c r="X3" i="13"/>
  <c r="V3" i="13"/>
  <c r="W3" i="13" s="1"/>
  <c r="U3" i="13"/>
  <c r="T3" i="13"/>
  <c r="S3" i="13"/>
  <c r="R3" i="13"/>
  <c r="P3" i="13"/>
  <c r="Q3" i="13" s="1"/>
  <c r="AD2" i="13"/>
  <c r="AC2" i="13"/>
  <c r="AB2" i="13"/>
  <c r="AA2" i="13"/>
  <c r="Z2" i="13"/>
  <c r="Y2" i="13"/>
  <c r="X2" i="13"/>
  <c r="W2" i="13"/>
  <c r="V2" i="13"/>
  <c r="U2" i="13"/>
  <c r="T2" i="13"/>
  <c r="S2" i="13"/>
  <c r="R2" i="13"/>
  <c r="Q2" i="13"/>
  <c r="P2" i="13"/>
  <c r="O2" i="13"/>
  <c r="N2" i="13"/>
  <c r="M2" i="13"/>
  <c r="L2" i="13"/>
  <c r="K2" i="13"/>
  <c r="J2" i="13"/>
  <c r="I2" i="13"/>
  <c r="H2" i="13"/>
  <c r="G2" i="13"/>
  <c r="F2" i="13"/>
  <c r="E2" i="13"/>
  <c r="D2" i="13"/>
  <c r="C2" i="13"/>
  <c r="B1" i="13"/>
</calcChain>
</file>

<file path=xl/sharedStrings.xml><?xml version="1.0" encoding="utf-8"?>
<sst xmlns="http://schemas.openxmlformats.org/spreadsheetml/2006/main" count="144" uniqueCount="86">
  <si>
    <t>Source: Office for National Statistics via the National On-line Manpower Information System (Nomis), Claimant Count dataset.</t>
  </si>
  <si>
    <t>Notes:-</t>
  </si>
  <si>
    <t>[4] Under Universal Credit a broader span of claimants are required to look for work than under Jobseeker's Allowance. As Universal Credit Full Service is rolled out in particular areas, the number of people recorded as being on the Claimant Count is therefore likely to rise.</t>
  </si>
  <si>
    <t>ID</t>
  </si>
  <si>
    <t>Area</t>
  </si>
  <si>
    <t>Burnley</t>
  </si>
  <si>
    <t>Chorley</t>
  </si>
  <si>
    <t>Fylde</t>
  </si>
  <si>
    <t>Hyndburn</t>
  </si>
  <si>
    <t>Lancaster</t>
  </si>
  <si>
    <t>Pendle</t>
  </si>
  <si>
    <t>Preston</t>
  </si>
  <si>
    <t>Ribble Valley</t>
  </si>
  <si>
    <t>Rossendale</t>
  </si>
  <si>
    <t>South Ribble</t>
  </si>
  <si>
    <t>West Lancashire</t>
  </si>
  <si>
    <t>Wyre</t>
  </si>
  <si>
    <t>Lancashire-12</t>
  </si>
  <si>
    <t>Blackburn with Darwen</t>
  </si>
  <si>
    <t>Blackpool</t>
  </si>
  <si>
    <t>Lancashire-14</t>
  </si>
  <si>
    <t>North West</t>
  </si>
  <si>
    <t>England</t>
  </si>
  <si>
    <t>Great Britain</t>
  </si>
  <si>
    <t>United Kingdom</t>
  </si>
  <si>
    <t>[1] All Claimant Count numbers are rounded to the nearest 5. Claimant Count numbers may not sum exactly to the number of people claiming JSA (published on Nomis) and the number of people claiming Universal Credit and required to seek work (provided by the DWP), owing to independent rounding.</t>
  </si>
  <si>
    <t>[5] This dataset only includes claimant records with information to sufficiently classify them within the dataset. Totals from this dataset may not tally with the total number of claim records shown elsewhere as a small number of records do not have this information.</t>
  </si>
  <si>
    <t>Table 1: Total Claimant Count numbers [1] and proportions (%) [2] [3] (16-64), April 2023 (provisional) and March 2023 (revised), plus provisional monthly changes, revised monthly and yealry changes - and revised changes from May 2020 and March 2020</t>
  </si>
  <si>
    <t>Provisional Apr 2023 Total Claimant Count numbers</t>
  </si>
  <si>
    <t>Provisional Apr 2023 Total Claimant Count proportions (%)</t>
  </si>
  <si>
    <t>Revised Mar 2023 Total Claimant Count numbers</t>
  </si>
  <si>
    <t>Revised Mar 2023 Total Claimant Count proportions (%)</t>
  </si>
  <si>
    <t>Revised Feb 2023 Total Claimant Count numbers</t>
  </si>
  <si>
    <t>Revised Feb 2023 Total Claimant Count proportions (%)</t>
  </si>
  <si>
    <t>Mar 2022 - Total Claimant Count numbers (revised)</t>
  </si>
  <si>
    <t>Mar 2022 - Total Claimant Count proportions (revised) (%)</t>
  </si>
  <si>
    <t>May 2020 - Total Claimant Count numbers (revised)</t>
  </si>
  <si>
    <t>May 2020 - Total Claimant Count proportions (revised) (%)</t>
  </si>
  <si>
    <t>Mar 2020 - Total Claimant Count numbers (revised)</t>
  </si>
  <si>
    <t>Mar 2020 - Total Claimant Count proportions (revised) (%)</t>
  </si>
  <si>
    <t>Provisional monthly change in total Claimant Count numbers - Mar 2023 to Apr 2023</t>
  </si>
  <si>
    <t>Provisional monthly % change in total Claimant Count numbers - Mar 2023 to Apr 2023</t>
  </si>
  <si>
    <t>Provisional monthly change in total Claimant Count proportions - Mar 2023 to Apr 2023</t>
  </si>
  <si>
    <t>Revised monthly change in total Claimant Count numbers - Feb 2023 to Mar 2023</t>
  </si>
  <si>
    <t>Revised monthly % change in total Claimant Count numbers - Feb 2023 to Mar 2023</t>
  </si>
  <si>
    <t>Revised monthly change in total Claimant Count proportions - Feb 2023 to Mar 2023</t>
  </si>
  <si>
    <t>Revisd yearly change in total Claimant Count numbers - Mar 2022 to Mar 2023</t>
  </si>
  <si>
    <t>Revised yearly % change in total Claimant Count numbers - Mar 2022 to Mar 2023</t>
  </si>
  <si>
    <t>Revised yearly change in total Claimant Count proportions - Mar 2022 to Mar 2023</t>
  </si>
  <si>
    <t>May 2020 to Mar 2023 Change in total Claimant Count numbers (revised)</t>
  </si>
  <si>
    <t>May 2020 to Mar 2023 % change in total Claimant Count numbers (revised)</t>
  </si>
  <si>
    <t>May 2020 to Mar 2023 Change in total Claimant Count proportions (revised)</t>
  </si>
  <si>
    <t>Mar 2020 to Mar 2023 Change in total Claimant Count numbers (revised)</t>
  </si>
  <si>
    <t>Mar 2020 to Mar 2023 % change in total Claimant Count numbers (revised)</t>
  </si>
  <si>
    <t>Mar 2020 to Mar 2023 Change in total Claimant Count proportions (revised)</t>
  </si>
  <si>
    <t>Table 2: Male Claimant Count numbers [1] and proportions (%) [2] [3] (16-64), April 2023 (provisional) and March 2023 (revised), plus provisional monthly changes, revised monthly and yealry changes - and revised changes from May 2020 and March 2020</t>
  </si>
  <si>
    <t>Provisional Apr 2023 - Male Claimant Count numbers</t>
  </si>
  <si>
    <t>Provisional Apr 2023 Male Claimant Count proportions (%)</t>
  </si>
  <si>
    <t>Revised Mar 2023 Male Claimant Count numbers</t>
  </si>
  <si>
    <t>Revised Mar 2023 - Male Claimant Count proportions (%)</t>
  </si>
  <si>
    <t>Revised Mar 2023 Male Claimant Count numbers as % of total Claimant Count numbers</t>
  </si>
  <si>
    <t>Revised Feb 2023 Male Claimant Count numbers</t>
  </si>
  <si>
    <t>Revised Feb 2023 Male Claimant Count proportions (%)</t>
  </si>
  <si>
    <t>Mar 2022 - Male Claimant Count numbers (revised)</t>
  </si>
  <si>
    <t>Mar 2022 - Male Claimant Count proportions (revised) (%)</t>
  </si>
  <si>
    <t>May 2020 - Male Claimant Count numbers (revised)</t>
  </si>
  <si>
    <t>May 2020 - Male Claimant Count proportions (revised) (%)</t>
  </si>
  <si>
    <t>Mar 2020 - Male Claimant Count numbers (revised)</t>
  </si>
  <si>
    <t>Mar 2020 - Male Claimant Count proportions (revised)  (%)</t>
  </si>
  <si>
    <t>Provisional monthly change in Male Claimant Count numbers - Mar 2023 to Apr 2023</t>
  </si>
  <si>
    <t>Provisional monthly % change in Male Claimant Count numbers - Mar 2023 to Apr 2023</t>
  </si>
  <si>
    <t>Provisional monthly change in Male Claimant Count proportions - Mar 2023 to Apr 2023</t>
  </si>
  <si>
    <t>Revised monthly changes in Male Claimant Count numbers - Feb 2023 to Mar 2023</t>
  </si>
  <si>
    <t>Revised monthly % change in Male Claimant Count numbers - Feb 2023 to Mar 2023</t>
  </si>
  <si>
    <t xml:space="preserve"> Revised monthly change in Male Claimant Count proportions - Feb 2023 to Mar 2023</t>
  </si>
  <si>
    <t>Revised yearly change in Male Claimant Count numbers - Mar 2022 to Mar 2023</t>
  </si>
  <si>
    <t>Revised yearly % change in Male Claimant Count numbers - Mar 2022 to Mar 2023</t>
  </si>
  <si>
    <t>Revised yearly change in Male Claimant Count proportions - Mar 2022 to Mar 2023</t>
  </si>
  <si>
    <t>May 2020 to Mar 2023 Change in Male Claimant Count numbers (revised)</t>
  </si>
  <si>
    <t>May 2020 to Mar 2023 % change in Male Claimant Count numbers (revised)</t>
  </si>
  <si>
    <t>May 2020 to Mar 2023 Change in Male Claimant Count proportions (revised)</t>
  </si>
  <si>
    <t>Mar 2020 to Mar 2023 Change in Male Claimant Count numbers (revised)</t>
  </si>
  <si>
    <t>Mar 2020 to Mar 2023 % change in Male Claimant Count numbers (revised)</t>
  </si>
  <si>
    <t>Mar 2020 to Mar 2023 Change in Male Claimant Count proportions (revised)</t>
  </si>
  <si>
    <t>[2] Proportions of the resident working age populations for local authorities from 2021 onwards are calculated using the mid-2021 resident population aged 16-64.</t>
  </si>
  <si>
    <t>[3] Proportions of the resident working age populations for regions and countries from 2021 onwards are calculated using the mid-2021 resident population aged 16-64.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</si>
</sst>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mm/dd/yyyy\ hh:mm:ss"/>
  </numFmts>
  <fonts count="15" x14ac:knownFonts="1">
    <font>
      <sz val="11"/>
      <color indexed="8"/>
      <name val="Calibri"/>
      <family val="2"/>
      <scheme val="minor"/>
    </font>
    <font>
      <sz val="10"/>
      <name val="Arial"/>
      <family val="2"/>
    </font>
    <font>
      <b/>
      <sz val="9"/>
      <color rgb="FF000000"/>
      <name val="Arial"/>
      <family val="2"/>
    </font>
    <font>
      <sz val="9"/>
      <name val="Arial"/>
      <family val="2"/>
    </font>
    <font>
      <sz val="9"/>
      <color rgb="FF000000"/>
      <name val="Arial"/>
      <family val="2"/>
    </font>
    <font>
      <u/>
      <sz val="11"/>
      <color theme="10"/>
      <name val="Calibri"/>
      <family val="2"/>
      <scheme val="minor"/>
    </font>
    <font>
      <sz val="11"/>
      <color indexed="8"/>
      <name val="Calibri"/>
      <family val="2"/>
      <scheme val="minor"/>
    </font>
    <font>
      <b/>
      <sz val="10"/>
      <color rgb="FF000000"/>
      <name val="Arial"/>
      <family val="2"/>
    </font>
    <font>
      <b/>
      <sz val="9"/>
      <color indexed="8"/>
      <name val="Arial"/>
      <family val="2"/>
    </font>
    <font>
      <sz val="9"/>
      <color indexed="8"/>
      <name val="Arial"/>
      <family val="2"/>
    </font>
    <font>
      <b/>
      <sz val="9"/>
      <name val="Arial"/>
      <family val="2"/>
    </font>
    <font>
      <b/>
      <sz val="12"/>
      <color rgb="FF0000FF"/>
      <name val="Arial"/>
      <family val="2"/>
    </font>
    <font>
      <sz val="11"/>
      <name val="Calibri"/>
      <family val="2"/>
      <scheme val="minor"/>
    </font>
    <font>
      <b/>
      <sz val="9"/>
      <color rgb="FF0000FF"/>
      <name val="Arial"/>
      <family val="2"/>
    </font>
    <font>
      <sz val="9"/>
      <color rgb="FF0000FF"/>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22"/>
      </patternFill>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auto="1"/>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auto="1"/>
      </left>
      <right style="thin">
        <color auto="1"/>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indexed="64"/>
      </top>
      <bottom style="medium">
        <color indexed="64"/>
      </bottom>
      <diagonal/>
    </border>
  </borders>
  <cellStyleXfs count="8">
    <xf numFmtId="0" fontId="0" fillId="0" borderId="0"/>
    <xf numFmtId="0" fontId="1" fillId="0" borderId="0"/>
    <xf numFmtId="0" fontId="5" fillId="0" borderId="0" applyNumberFormat="0" applyFill="0" applyBorder="0" applyAlignment="0" applyProtection="0"/>
    <xf numFmtId="0" fontId="6" fillId="3" borderId="0">
      <alignment wrapText="1"/>
    </xf>
    <xf numFmtId="0" fontId="6" fillId="0" borderId="0">
      <alignment wrapText="1"/>
    </xf>
    <xf numFmtId="0" fontId="6" fillId="0" borderId="0">
      <alignment wrapText="1"/>
    </xf>
    <xf numFmtId="0" fontId="6" fillId="0" borderId="0">
      <alignment wrapText="1"/>
    </xf>
    <xf numFmtId="166" fontId="6" fillId="0" borderId="0">
      <alignment wrapText="1"/>
    </xf>
  </cellStyleXfs>
  <cellXfs count="183">
    <xf numFmtId="0" fontId="0" fillId="0" borderId="0" xfId="0"/>
    <xf numFmtId="0" fontId="5" fillId="0" borderId="0" xfId="2"/>
    <xf numFmtId="0" fontId="4" fillId="0" borderId="0" xfId="0" applyFont="1" applyAlignment="1">
      <alignment horizontal="left" vertical="center"/>
    </xf>
    <xf numFmtId="0" fontId="7" fillId="0" borderId="0" xfId="0" applyFont="1" applyAlignment="1">
      <alignment horizontal="left" vertical="center"/>
    </xf>
    <xf numFmtId="0" fontId="8" fillId="2" borderId="19" xfId="0" applyFont="1" applyFill="1" applyBorder="1" applyAlignment="1">
      <alignment horizontal="center" vertical="center"/>
    </xf>
    <xf numFmtId="0" fontId="9" fillId="0" borderId="20" xfId="0" applyFont="1" applyBorder="1" applyAlignment="1">
      <alignment horizontal="center"/>
    </xf>
    <xf numFmtId="0" fontId="9" fillId="0" borderId="21" xfId="0" applyFont="1" applyBorder="1" applyAlignment="1">
      <alignment horizontal="center"/>
    </xf>
    <xf numFmtId="0" fontId="10" fillId="2" borderId="1"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3" fontId="3" fillId="0" borderId="13" xfId="0" applyNumberFormat="1" applyFont="1" applyBorder="1" applyAlignment="1" applyProtection="1">
      <alignment horizontal="right" vertical="center" wrapText="1"/>
      <protection locked="0"/>
    </xf>
    <xf numFmtId="165" fontId="3" fillId="0" borderId="14" xfId="0" applyNumberFormat="1" applyFont="1" applyBorder="1" applyAlignment="1" applyProtection="1">
      <alignment horizontal="right" vertical="center" wrapText="1"/>
      <protection locked="0"/>
    </xf>
    <xf numFmtId="165" fontId="3" fillId="0" borderId="15" xfId="0" applyNumberFormat="1" applyFont="1" applyBorder="1" applyAlignment="1" applyProtection="1">
      <alignment horizontal="right" vertical="center" wrapText="1"/>
      <protection locked="0"/>
    </xf>
    <xf numFmtId="164" fontId="3" fillId="0" borderId="14" xfId="0" applyNumberFormat="1" applyFont="1" applyBorder="1" applyAlignment="1" applyProtection="1">
      <alignment horizontal="right" vertical="center" wrapText="1"/>
      <protection locked="0"/>
    </xf>
    <xf numFmtId="164" fontId="3" fillId="0" borderId="16" xfId="0" applyNumberFormat="1" applyFont="1" applyBorder="1" applyAlignment="1" applyProtection="1">
      <alignment horizontal="right" vertical="center" wrapText="1"/>
      <protection locked="0"/>
    </xf>
    <xf numFmtId="0" fontId="4" fillId="0" borderId="4" xfId="0" applyFont="1" applyBorder="1" applyAlignment="1" applyProtection="1">
      <alignment vertical="center" wrapText="1"/>
      <protection locked="0"/>
    </xf>
    <xf numFmtId="3" fontId="3" fillId="0" borderId="5" xfId="0" applyNumberFormat="1" applyFont="1" applyBorder="1" applyAlignment="1" applyProtection="1">
      <alignment horizontal="right" vertical="center" wrapText="1"/>
      <protection locked="0"/>
    </xf>
    <xf numFmtId="165" fontId="3" fillId="0" borderId="6" xfId="0" applyNumberFormat="1" applyFont="1" applyBorder="1" applyAlignment="1" applyProtection="1">
      <alignment horizontal="right" vertical="center" wrapText="1"/>
      <protection locked="0"/>
    </xf>
    <xf numFmtId="165" fontId="3" fillId="0" borderId="7" xfId="0" applyNumberFormat="1" applyFont="1" applyBorder="1" applyAlignment="1" applyProtection="1">
      <alignment horizontal="right" vertical="center" wrapText="1"/>
      <protection locked="0"/>
    </xf>
    <xf numFmtId="164" fontId="3" fillId="0" borderId="6" xfId="0" applyNumberFormat="1" applyFont="1" applyBorder="1" applyAlignment="1" applyProtection="1">
      <alignment horizontal="right" vertical="center" wrapText="1"/>
      <protection locked="0"/>
    </xf>
    <xf numFmtId="164" fontId="3" fillId="0" borderId="8" xfId="0" applyNumberFormat="1" applyFont="1" applyBorder="1" applyAlignment="1" applyProtection="1">
      <alignment horizontal="right" vertical="center" wrapText="1"/>
      <protection locked="0"/>
    </xf>
    <xf numFmtId="0" fontId="9" fillId="4" borderId="21" xfId="0" applyFont="1" applyFill="1" applyBorder="1" applyAlignment="1">
      <alignment horizontal="center"/>
    </xf>
    <xf numFmtId="0" fontId="2" fillId="4" borderId="4" xfId="0" applyFont="1" applyFill="1" applyBorder="1" applyAlignment="1" applyProtection="1">
      <alignment vertical="center" wrapText="1"/>
      <protection locked="0"/>
    </xf>
    <xf numFmtId="3" fontId="10" fillId="4" borderId="5" xfId="0" applyNumberFormat="1" applyFont="1" applyFill="1" applyBorder="1" applyAlignment="1" applyProtection="1">
      <alignment horizontal="right" vertical="center" wrapText="1"/>
      <protection locked="0"/>
    </xf>
    <xf numFmtId="165" fontId="10" fillId="4" borderId="6" xfId="0" applyNumberFormat="1" applyFont="1" applyFill="1" applyBorder="1" applyAlignment="1" applyProtection="1">
      <alignment horizontal="right" vertical="center" wrapText="1"/>
      <protection locked="0"/>
    </xf>
    <xf numFmtId="165" fontId="10" fillId="4" borderId="7" xfId="0" applyNumberFormat="1" applyFont="1" applyFill="1" applyBorder="1" applyAlignment="1" applyProtection="1">
      <alignment horizontal="right" vertical="center" wrapText="1"/>
      <protection locked="0"/>
    </xf>
    <xf numFmtId="164" fontId="10" fillId="4" borderId="6" xfId="0" applyNumberFormat="1" applyFont="1" applyFill="1" applyBorder="1" applyAlignment="1" applyProtection="1">
      <alignment horizontal="right" vertical="center" wrapText="1"/>
      <protection locked="0"/>
    </xf>
    <xf numFmtId="164" fontId="10" fillId="4" borderId="8" xfId="0" applyNumberFormat="1" applyFont="1" applyFill="1" applyBorder="1" applyAlignment="1" applyProtection="1">
      <alignment horizontal="right" vertical="center" wrapText="1"/>
      <protection locked="0"/>
    </xf>
    <xf numFmtId="0" fontId="9" fillId="5" borderId="22" xfId="0" applyFont="1" applyFill="1" applyBorder="1" applyAlignment="1">
      <alignment horizontal="center"/>
    </xf>
    <xf numFmtId="0" fontId="2" fillId="5" borderId="4" xfId="0" applyFont="1" applyFill="1" applyBorder="1" applyAlignment="1" applyProtection="1">
      <alignment vertical="center" wrapText="1"/>
      <protection locked="0"/>
    </xf>
    <xf numFmtId="3" fontId="10" fillId="5" borderId="5" xfId="0" applyNumberFormat="1" applyFont="1" applyFill="1" applyBorder="1" applyAlignment="1" applyProtection="1">
      <alignment horizontal="right" vertical="center" wrapText="1"/>
      <protection locked="0"/>
    </xf>
    <xf numFmtId="165" fontId="10" fillId="5" borderId="6" xfId="0" applyNumberFormat="1" applyFont="1" applyFill="1" applyBorder="1" applyAlignment="1" applyProtection="1">
      <alignment horizontal="right" vertical="center" wrapText="1"/>
      <protection locked="0"/>
    </xf>
    <xf numFmtId="165" fontId="10" fillId="5" borderId="7" xfId="0" applyNumberFormat="1" applyFont="1" applyFill="1" applyBorder="1" applyAlignment="1" applyProtection="1">
      <alignment horizontal="right" vertical="center" wrapText="1"/>
      <protection locked="0"/>
    </xf>
    <xf numFmtId="164" fontId="10" fillId="5" borderId="6" xfId="0" applyNumberFormat="1" applyFont="1" applyFill="1" applyBorder="1" applyAlignment="1" applyProtection="1">
      <alignment horizontal="right" vertical="center" wrapText="1"/>
      <protection locked="0"/>
    </xf>
    <xf numFmtId="164" fontId="10" fillId="5" borderId="8" xfId="0" applyNumberFormat="1" applyFont="1" applyFill="1" applyBorder="1" applyAlignment="1" applyProtection="1">
      <alignment horizontal="right" vertical="center" wrapText="1"/>
      <protection locked="0"/>
    </xf>
    <xf numFmtId="0" fontId="9" fillId="6" borderId="21" xfId="0" applyFont="1" applyFill="1" applyBorder="1" applyAlignment="1">
      <alignment horizontal="center"/>
    </xf>
    <xf numFmtId="0" fontId="4" fillId="6" borderId="4" xfId="0" applyFont="1" applyFill="1" applyBorder="1" applyAlignment="1" applyProtection="1">
      <alignment vertical="center" wrapText="1"/>
      <protection locked="0"/>
    </xf>
    <xf numFmtId="3" fontId="3" fillId="6" borderId="5" xfId="0" applyNumberFormat="1" applyFont="1" applyFill="1" applyBorder="1" applyAlignment="1" applyProtection="1">
      <alignment horizontal="right" vertical="center" wrapText="1"/>
      <protection locked="0"/>
    </xf>
    <xf numFmtId="165" fontId="3" fillId="6" borderId="6" xfId="0" applyNumberFormat="1" applyFont="1" applyFill="1" applyBorder="1" applyAlignment="1" applyProtection="1">
      <alignment horizontal="right" vertical="center" wrapText="1"/>
      <protection locked="0"/>
    </xf>
    <xf numFmtId="165" fontId="3" fillId="6" borderId="7" xfId="0" applyNumberFormat="1" applyFont="1" applyFill="1" applyBorder="1" applyAlignment="1" applyProtection="1">
      <alignment horizontal="right" vertical="center" wrapText="1"/>
      <protection locked="0"/>
    </xf>
    <xf numFmtId="164" fontId="3" fillId="6" borderId="6" xfId="0" applyNumberFormat="1" applyFont="1" applyFill="1" applyBorder="1" applyAlignment="1" applyProtection="1">
      <alignment horizontal="right" vertical="center" wrapText="1"/>
      <protection locked="0"/>
    </xf>
    <xf numFmtId="164" fontId="3" fillId="6" borderId="8" xfId="0" applyNumberFormat="1" applyFont="1" applyFill="1" applyBorder="1" applyAlignment="1" applyProtection="1">
      <alignment horizontal="right" vertical="center" wrapText="1"/>
      <protection locked="0"/>
    </xf>
    <xf numFmtId="0" fontId="9" fillId="7" borderId="23" xfId="0" applyFont="1" applyFill="1" applyBorder="1" applyAlignment="1">
      <alignment horizontal="center"/>
    </xf>
    <xf numFmtId="0" fontId="2" fillId="7" borderId="17" xfId="0" applyFont="1" applyFill="1" applyBorder="1" applyAlignment="1" applyProtection="1">
      <alignment vertical="center" wrapText="1"/>
      <protection locked="0"/>
    </xf>
    <xf numFmtId="3" fontId="10" fillId="7" borderId="9" xfId="0" applyNumberFormat="1" applyFont="1" applyFill="1" applyBorder="1"/>
    <xf numFmtId="165" fontId="10" fillId="7" borderId="18" xfId="0" applyNumberFormat="1" applyFont="1" applyFill="1" applyBorder="1"/>
    <xf numFmtId="165" fontId="10" fillId="7" borderId="10" xfId="0" applyNumberFormat="1" applyFont="1" applyFill="1" applyBorder="1"/>
    <xf numFmtId="165" fontId="10" fillId="7" borderId="11" xfId="0" applyNumberFormat="1" applyFont="1" applyFill="1" applyBorder="1"/>
    <xf numFmtId="165" fontId="3" fillId="0" borderId="16" xfId="0" applyNumberFormat="1" applyFont="1" applyBorder="1" applyAlignment="1" applyProtection="1">
      <alignment horizontal="right" vertical="center" wrapText="1"/>
      <protection locked="0"/>
    </xf>
    <xf numFmtId="165" fontId="3" fillId="0" borderId="8" xfId="0" applyNumberFormat="1" applyFont="1" applyBorder="1" applyAlignment="1" applyProtection="1">
      <alignment horizontal="right" vertical="center" wrapText="1"/>
      <protection locked="0"/>
    </xf>
    <xf numFmtId="165" fontId="10" fillId="4" borderId="8" xfId="0" applyNumberFormat="1" applyFont="1" applyFill="1" applyBorder="1" applyAlignment="1" applyProtection="1">
      <alignment horizontal="right" vertical="center" wrapText="1"/>
      <protection locked="0"/>
    </xf>
    <xf numFmtId="0" fontId="9" fillId="2" borderId="21" xfId="0" applyFont="1" applyFill="1" applyBorder="1" applyAlignment="1">
      <alignment horizontal="center"/>
    </xf>
    <xf numFmtId="0" fontId="4" fillId="2" borderId="4" xfId="0" applyFont="1" applyFill="1" applyBorder="1" applyAlignment="1" applyProtection="1">
      <alignment vertical="center" wrapText="1"/>
      <protection locked="0"/>
    </xf>
    <xf numFmtId="3" fontId="3" fillId="2" borderId="5" xfId="0" applyNumberFormat="1" applyFont="1" applyFill="1" applyBorder="1" applyAlignment="1" applyProtection="1">
      <alignment horizontal="right" vertical="center" wrapText="1"/>
      <protection locked="0"/>
    </xf>
    <xf numFmtId="165" fontId="3" fillId="2" borderId="6" xfId="0" applyNumberFormat="1" applyFont="1" applyFill="1" applyBorder="1" applyAlignment="1" applyProtection="1">
      <alignment horizontal="right" vertical="center" wrapText="1"/>
      <protection locked="0"/>
    </xf>
    <xf numFmtId="165" fontId="3" fillId="2" borderId="8" xfId="0" applyNumberFormat="1" applyFont="1" applyFill="1" applyBorder="1" applyAlignment="1" applyProtection="1">
      <alignment horizontal="right" vertical="center" wrapText="1"/>
      <protection locked="0"/>
    </xf>
    <xf numFmtId="165" fontId="3" fillId="2" borderId="7" xfId="0" applyNumberFormat="1" applyFont="1" applyFill="1" applyBorder="1" applyAlignment="1" applyProtection="1">
      <alignment horizontal="right" vertical="center" wrapText="1"/>
      <protection locked="0"/>
    </xf>
    <xf numFmtId="164" fontId="3" fillId="2" borderId="6" xfId="0" applyNumberFormat="1" applyFont="1" applyFill="1" applyBorder="1" applyAlignment="1" applyProtection="1">
      <alignment horizontal="right" vertical="center" wrapText="1"/>
      <protection locked="0"/>
    </xf>
    <xf numFmtId="164" fontId="3" fillId="2" borderId="8" xfId="0" applyNumberFormat="1" applyFont="1" applyFill="1" applyBorder="1" applyAlignment="1" applyProtection="1">
      <alignment horizontal="right" vertical="center" wrapText="1"/>
      <protection locked="0"/>
    </xf>
    <xf numFmtId="165" fontId="10" fillId="5" borderId="8" xfId="0" applyNumberFormat="1" applyFont="1" applyFill="1" applyBorder="1" applyAlignment="1" applyProtection="1">
      <alignment horizontal="right" vertical="center" wrapText="1"/>
      <protection locked="0"/>
    </xf>
    <xf numFmtId="165" fontId="3" fillId="6" borderId="8" xfId="0" applyNumberFormat="1" applyFont="1" applyFill="1" applyBorder="1" applyAlignment="1" applyProtection="1">
      <alignment horizontal="right" vertical="center" wrapText="1"/>
      <protection locked="0"/>
    </xf>
    <xf numFmtId="164" fontId="10" fillId="7" borderId="18" xfId="0" applyNumberFormat="1" applyFont="1" applyFill="1" applyBorder="1"/>
    <xf numFmtId="0" fontId="9" fillId="2" borderId="24" xfId="0" applyFont="1" applyFill="1" applyBorder="1" applyAlignment="1">
      <alignment horizontal="center"/>
    </xf>
    <xf numFmtId="0" fontId="3" fillId="0" borderId="0" xfId="0" applyFont="1"/>
    <xf numFmtId="3" fontId="10" fillId="7" borderId="9" xfId="0" applyNumberFormat="1" applyFont="1" applyFill="1" applyBorder="1" applyAlignment="1" applyProtection="1">
      <alignment horizontal="right" vertical="center" wrapText="1"/>
      <protection locked="0"/>
    </xf>
    <xf numFmtId="165" fontId="10" fillId="7" borderId="18" xfId="0" applyNumberFormat="1" applyFont="1" applyFill="1" applyBorder="1" applyAlignment="1" applyProtection="1">
      <alignment horizontal="right" vertical="center" wrapText="1"/>
      <protection locked="0"/>
    </xf>
    <xf numFmtId="164" fontId="10" fillId="7" borderId="11" xfId="0" applyNumberFormat="1" applyFont="1" applyFill="1" applyBorder="1" applyAlignment="1" applyProtection="1">
      <alignment horizontal="right" vertical="center" wrapText="1"/>
      <protection locked="0"/>
    </xf>
    <xf numFmtId="165" fontId="10" fillId="7" borderId="25" xfId="0" applyNumberFormat="1" applyFont="1" applyFill="1" applyBorder="1"/>
    <xf numFmtId="164" fontId="10" fillId="7" borderId="26" xfId="0" applyNumberFormat="1" applyFont="1" applyFill="1" applyBorder="1" applyAlignment="1" applyProtection="1">
      <alignment horizontal="right" vertical="center" wrapText="1"/>
      <protection locked="0"/>
    </xf>
    <xf numFmtId="164" fontId="10" fillId="7" borderId="25" xfId="0" applyNumberFormat="1" applyFont="1" applyFill="1" applyBorder="1" applyAlignment="1" applyProtection="1">
      <alignment horizontal="right" vertical="center" wrapText="1"/>
      <protection locked="0"/>
    </xf>
    <xf numFmtId="165" fontId="10" fillId="7" borderId="26" xfId="0" applyNumberFormat="1" applyFont="1" applyFill="1" applyBorder="1"/>
    <xf numFmtId="3" fontId="3" fillId="0" borderId="5" xfId="0" applyNumberFormat="1" applyFont="1" applyBorder="1"/>
    <xf numFmtId="165" fontId="3" fillId="0" borderId="7" xfId="0" applyNumberFormat="1" applyFont="1" applyBorder="1"/>
    <xf numFmtId="165" fontId="3" fillId="0" borderId="6" xfId="0" applyNumberFormat="1" applyFont="1" applyBorder="1"/>
    <xf numFmtId="165" fontId="3" fillId="0" borderId="8" xfId="0" applyNumberFormat="1" applyFont="1" applyBorder="1"/>
    <xf numFmtId="0" fontId="10" fillId="2" borderId="27" xfId="0" applyFont="1" applyFill="1" applyBorder="1" applyAlignment="1" applyProtection="1">
      <alignment horizontal="center" vertical="center" wrapText="1"/>
      <protection locked="0"/>
    </xf>
    <xf numFmtId="0" fontId="10" fillId="2" borderId="27" xfId="2" applyNumberFormat="1" applyFont="1" applyFill="1" applyBorder="1" applyAlignment="1" applyProtection="1">
      <alignment horizontal="center" vertical="center" wrapText="1"/>
      <protection locked="0"/>
    </xf>
    <xf numFmtId="3" fontId="3" fillId="0" borderId="28" xfId="0" applyNumberFormat="1" applyFont="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locked="0"/>
    </xf>
    <xf numFmtId="164" fontId="3" fillId="0" borderId="7" xfId="0" applyNumberFormat="1" applyFont="1" applyBorder="1" applyAlignment="1" applyProtection="1">
      <alignment horizontal="right" vertical="center" wrapText="1"/>
      <protection locked="0"/>
    </xf>
    <xf numFmtId="3" fontId="3" fillId="0" borderId="29" xfId="0" applyNumberFormat="1" applyFont="1" applyBorder="1"/>
    <xf numFmtId="3" fontId="10" fillId="4" borderId="29" xfId="0" applyNumberFormat="1" applyFont="1" applyFill="1" applyBorder="1" applyAlignment="1" applyProtection="1">
      <alignment horizontal="right" vertical="center" wrapText="1"/>
      <protection locked="0"/>
    </xf>
    <xf numFmtId="164" fontId="10" fillId="4" borderId="7" xfId="0" applyNumberFormat="1" applyFont="1" applyFill="1" applyBorder="1" applyAlignment="1" applyProtection="1">
      <alignment horizontal="right" vertical="center" wrapText="1"/>
      <protection locked="0"/>
    </xf>
    <xf numFmtId="3" fontId="3" fillId="2" borderId="29" xfId="0" applyNumberFormat="1" applyFont="1" applyFill="1" applyBorder="1" applyAlignment="1" applyProtection="1">
      <alignment horizontal="right" vertical="center" wrapText="1"/>
      <protection locked="0"/>
    </xf>
    <xf numFmtId="164" fontId="3" fillId="2" borderId="7" xfId="0" applyNumberFormat="1" applyFont="1" applyFill="1" applyBorder="1" applyAlignment="1" applyProtection="1">
      <alignment horizontal="right" vertical="center" wrapText="1"/>
      <protection locked="0"/>
    </xf>
    <xf numFmtId="3" fontId="10" fillId="5" borderId="29" xfId="0" applyNumberFormat="1" applyFont="1" applyFill="1" applyBorder="1" applyAlignment="1" applyProtection="1">
      <alignment horizontal="right" vertical="center" wrapText="1"/>
      <protection locked="0"/>
    </xf>
    <xf numFmtId="164" fontId="10" fillId="5" borderId="7" xfId="0" applyNumberFormat="1" applyFont="1" applyFill="1" applyBorder="1" applyAlignment="1" applyProtection="1">
      <alignment horizontal="right" vertical="center" wrapText="1"/>
      <protection locked="0"/>
    </xf>
    <xf numFmtId="3" fontId="3" fillId="6" borderId="29" xfId="0" applyNumberFormat="1" applyFont="1" applyFill="1" applyBorder="1" applyAlignment="1" applyProtection="1">
      <alignment horizontal="right" vertical="center" wrapText="1"/>
      <protection locked="0"/>
    </xf>
    <xf numFmtId="164" fontId="3" fillId="6" borderId="7" xfId="0" applyNumberFormat="1" applyFont="1" applyFill="1" applyBorder="1" applyAlignment="1" applyProtection="1">
      <alignment horizontal="right" vertical="center" wrapText="1"/>
      <protection locked="0"/>
    </xf>
    <xf numFmtId="3" fontId="10" fillId="7" borderId="18" xfId="0" applyNumberFormat="1" applyFont="1" applyFill="1" applyBorder="1"/>
    <xf numFmtId="3" fontId="10" fillId="7" borderId="18" xfId="0" applyNumberFormat="1" applyFont="1" applyFill="1" applyBorder="1" applyAlignment="1" applyProtection="1">
      <alignment horizontal="right" vertical="center" wrapText="1"/>
      <protection locked="0"/>
    </xf>
    <xf numFmtId="164" fontId="10" fillId="7" borderId="11" xfId="0" applyNumberFormat="1" applyFont="1" applyFill="1" applyBorder="1"/>
    <xf numFmtId="164" fontId="3" fillId="0" borderId="29" xfId="0" applyNumberFormat="1" applyFont="1" applyBorder="1" applyAlignment="1" applyProtection="1">
      <alignment horizontal="right" vertical="center" wrapText="1"/>
      <protection locked="0"/>
    </xf>
    <xf numFmtId="165" fontId="3" fillId="0" borderId="29" xfId="0" applyNumberFormat="1" applyFont="1" applyBorder="1"/>
    <xf numFmtId="164" fontId="10" fillId="4" borderId="29" xfId="0" applyNumberFormat="1" applyFont="1" applyFill="1" applyBorder="1" applyAlignment="1" applyProtection="1">
      <alignment horizontal="right" vertical="center" wrapText="1"/>
      <protection locked="0"/>
    </xf>
    <xf numFmtId="164" fontId="3" fillId="2" borderId="29" xfId="0" applyNumberFormat="1" applyFont="1" applyFill="1" applyBorder="1" applyAlignment="1" applyProtection="1">
      <alignment horizontal="right" vertical="center" wrapText="1"/>
      <protection locked="0"/>
    </xf>
    <xf numFmtId="164" fontId="10" fillId="5" borderId="29" xfId="0" applyNumberFormat="1" applyFont="1" applyFill="1" applyBorder="1" applyAlignment="1" applyProtection="1">
      <alignment horizontal="right" vertical="center" wrapText="1"/>
      <protection locked="0"/>
    </xf>
    <xf numFmtId="164" fontId="3" fillId="6" borderId="29" xfId="0" applyNumberFormat="1" applyFont="1" applyFill="1" applyBorder="1" applyAlignment="1" applyProtection="1">
      <alignment horizontal="right" vertical="center" wrapText="1"/>
      <protection locked="0"/>
    </xf>
    <xf numFmtId="165" fontId="10" fillId="7" borderId="31" xfId="0" applyNumberFormat="1" applyFont="1" applyFill="1" applyBorder="1"/>
    <xf numFmtId="0" fontId="0" fillId="0" borderId="0" xfId="0" applyAlignment="1">
      <alignment horizontal="right"/>
    </xf>
    <xf numFmtId="0" fontId="2" fillId="0" borderId="0" xfId="0" applyFont="1" applyAlignment="1" applyProtection="1">
      <alignment wrapText="1"/>
      <protection locked="0"/>
    </xf>
    <xf numFmtId="0" fontId="11" fillId="0" borderId="0" xfId="0" applyFont="1"/>
    <xf numFmtId="0" fontId="3" fillId="0" borderId="0" xfId="0" applyFont="1" applyAlignment="1">
      <alignment horizontal="left" vertical="center"/>
    </xf>
    <xf numFmtId="0" fontId="2" fillId="0" borderId="0" xfId="0" applyFont="1" applyAlignment="1" applyProtection="1">
      <alignment vertical="center" wrapText="1"/>
      <protection locked="0"/>
    </xf>
    <xf numFmtId="0" fontId="12" fillId="0" borderId="0" xfId="0" applyFont="1" applyAlignment="1">
      <alignment horizontal="right"/>
    </xf>
    <xf numFmtId="164" fontId="10" fillId="7" borderId="31" xfId="0" applyNumberFormat="1" applyFont="1" applyFill="1" applyBorder="1" applyAlignment="1" applyProtection="1">
      <alignment horizontal="right" vertical="center" wrapText="1"/>
      <protection locked="0"/>
    </xf>
    <xf numFmtId="0" fontId="13" fillId="2" borderId="2"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3" fontId="14" fillId="0" borderId="13" xfId="0" applyNumberFormat="1" applyFont="1" applyBorder="1" applyAlignment="1" applyProtection="1">
      <alignment horizontal="right" vertical="center" wrapText="1"/>
      <protection locked="0"/>
    </xf>
    <xf numFmtId="165" fontId="14" fillId="0" borderId="14" xfId="0" applyNumberFormat="1" applyFont="1" applyBorder="1" applyAlignment="1" applyProtection="1">
      <alignment horizontal="right" vertical="center" wrapText="1"/>
      <protection locked="0"/>
    </xf>
    <xf numFmtId="164" fontId="3" fillId="0" borderId="15" xfId="0" applyNumberFormat="1" applyFont="1" applyBorder="1" applyAlignment="1" applyProtection="1">
      <alignment horizontal="right" vertical="center" wrapText="1"/>
      <protection locked="0"/>
    </xf>
    <xf numFmtId="3" fontId="14" fillId="0" borderId="5" xfId="0" applyNumberFormat="1" applyFont="1" applyBorder="1" applyAlignment="1" applyProtection="1">
      <alignment horizontal="right" vertical="center" wrapText="1"/>
      <protection locked="0"/>
    </xf>
    <xf numFmtId="165" fontId="14" fillId="0" borderId="6" xfId="0" applyNumberFormat="1" applyFont="1" applyBorder="1" applyAlignment="1" applyProtection="1">
      <alignment horizontal="right" vertical="center" wrapText="1"/>
      <protection locked="0"/>
    </xf>
    <xf numFmtId="3" fontId="13" fillId="4" borderId="5" xfId="0" applyNumberFormat="1" applyFont="1" applyFill="1" applyBorder="1" applyAlignment="1" applyProtection="1">
      <alignment horizontal="right" vertical="center" wrapText="1"/>
      <protection locked="0"/>
    </xf>
    <xf numFmtId="165" fontId="13" fillId="4" borderId="6" xfId="0" applyNumberFormat="1" applyFont="1" applyFill="1" applyBorder="1" applyAlignment="1" applyProtection="1">
      <alignment horizontal="right" vertical="center" wrapText="1"/>
      <protection locked="0"/>
    </xf>
    <xf numFmtId="3" fontId="14" fillId="2" borderId="5" xfId="0" applyNumberFormat="1" applyFont="1" applyFill="1" applyBorder="1" applyAlignment="1" applyProtection="1">
      <alignment horizontal="right" vertical="center" wrapText="1"/>
      <protection locked="0"/>
    </xf>
    <xf numFmtId="165" fontId="14" fillId="2" borderId="6" xfId="0" applyNumberFormat="1" applyFont="1" applyFill="1" applyBorder="1" applyAlignment="1" applyProtection="1">
      <alignment horizontal="right" vertical="center" wrapText="1"/>
      <protection locked="0"/>
    </xf>
    <xf numFmtId="3" fontId="13" fillId="5" borderId="5" xfId="0" applyNumberFormat="1" applyFont="1" applyFill="1" applyBorder="1" applyAlignment="1" applyProtection="1">
      <alignment horizontal="right" vertical="center" wrapText="1"/>
      <protection locked="0"/>
    </xf>
    <xf numFmtId="165" fontId="13" fillId="5" borderId="6" xfId="0" applyNumberFormat="1" applyFont="1" applyFill="1" applyBorder="1" applyAlignment="1" applyProtection="1">
      <alignment horizontal="right" vertical="center" wrapText="1"/>
      <protection locked="0"/>
    </xf>
    <xf numFmtId="3" fontId="14" fillId="6" borderId="5" xfId="0" applyNumberFormat="1" applyFont="1" applyFill="1" applyBorder="1" applyAlignment="1" applyProtection="1">
      <alignment horizontal="right" vertical="center" wrapText="1"/>
      <protection locked="0"/>
    </xf>
    <xf numFmtId="165" fontId="14" fillId="6" borderId="6" xfId="0" applyNumberFormat="1" applyFont="1" applyFill="1" applyBorder="1" applyAlignment="1" applyProtection="1">
      <alignment horizontal="right" vertical="center" wrapText="1"/>
      <protection locked="0"/>
    </xf>
    <xf numFmtId="0" fontId="9" fillId="8" borderId="21" xfId="0" applyFont="1" applyFill="1" applyBorder="1" applyAlignment="1">
      <alignment horizontal="center"/>
    </xf>
    <xf numFmtId="0" fontId="4" fillId="8" borderId="4" xfId="0" applyFont="1" applyFill="1" applyBorder="1" applyAlignment="1" applyProtection="1">
      <alignment vertical="center" wrapText="1"/>
      <protection locked="0"/>
    </xf>
    <xf numFmtId="3" fontId="14" fillId="8" borderId="5" xfId="0" applyNumberFormat="1" applyFont="1" applyFill="1" applyBorder="1" applyAlignment="1" applyProtection="1">
      <alignment horizontal="right" vertical="center" wrapText="1"/>
      <protection locked="0"/>
    </xf>
    <xf numFmtId="165" fontId="14" fillId="8" borderId="6" xfId="0" applyNumberFormat="1" applyFont="1" applyFill="1" applyBorder="1" applyAlignment="1" applyProtection="1">
      <alignment horizontal="right" vertical="center" wrapText="1"/>
      <protection locked="0"/>
    </xf>
    <xf numFmtId="3" fontId="3" fillId="8" borderId="5" xfId="0" applyNumberFormat="1" applyFont="1" applyFill="1" applyBorder="1" applyAlignment="1" applyProtection="1">
      <alignment horizontal="right" vertical="center" wrapText="1"/>
      <protection locked="0"/>
    </xf>
    <xf numFmtId="165" fontId="3" fillId="8" borderId="8" xfId="0" applyNumberFormat="1" applyFont="1" applyFill="1" applyBorder="1" applyAlignment="1" applyProtection="1">
      <alignment horizontal="right" vertical="center" wrapText="1"/>
      <protection locked="0"/>
    </xf>
    <xf numFmtId="3" fontId="3" fillId="8" borderId="29" xfId="0" applyNumberFormat="1" applyFont="1" applyFill="1" applyBorder="1" applyAlignment="1" applyProtection="1">
      <alignment horizontal="right" vertical="center" wrapText="1"/>
      <protection locked="0"/>
    </xf>
    <xf numFmtId="165" fontId="3" fillId="8" borderId="6" xfId="0" applyNumberFormat="1" applyFont="1" applyFill="1" applyBorder="1" applyAlignment="1" applyProtection="1">
      <alignment horizontal="right" vertical="center" wrapText="1"/>
      <protection locked="0"/>
    </xf>
    <xf numFmtId="165" fontId="3" fillId="8" borderId="7" xfId="0" applyNumberFormat="1" applyFont="1" applyFill="1" applyBorder="1" applyAlignment="1" applyProtection="1">
      <alignment horizontal="right" vertical="center" wrapText="1"/>
      <protection locked="0"/>
    </xf>
    <xf numFmtId="164" fontId="3" fillId="8" borderId="6" xfId="0" applyNumberFormat="1" applyFont="1" applyFill="1" applyBorder="1" applyAlignment="1" applyProtection="1">
      <alignment horizontal="right" vertical="center" wrapText="1"/>
      <protection locked="0"/>
    </xf>
    <xf numFmtId="164" fontId="3" fillId="8" borderId="7" xfId="0" applyNumberFormat="1" applyFont="1" applyFill="1" applyBorder="1" applyAlignment="1" applyProtection="1">
      <alignment horizontal="right" vertical="center" wrapText="1"/>
      <protection locked="0"/>
    </xf>
    <xf numFmtId="164" fontId="3" fillId="8" borderId="8" xfId="0" applyNumberFormat="1" applyFont="1" applyFill="1" applyBorder="1" applyAlignment="1" applyProtection="1">
      <alignment horizontal="right" vertical="center" wrapText="1"/>
      <protection locked="0"/>
    </xf>
    <xf numFmtId="164" fontId="3" fillId="8" borderId="29" xfId="0" applyNumberFormat="1" applyFont="1" applyFill="1" applyBorder="1" applyAlignment="1" applyProtection="1">
      <alignment horizontal="right" vertical="center" wrapText="1"/>
      <protection locked="0"/>
    </xf>
    <xf numFmtId="0" fontId="9" fillId="8" borderId="22" xfId="0" applyFont="1" applyFill="1" applyBorder="1" applyAlignment="1">
      <alignment horizontal="center"/>
    </xf>
    <xf numFmtId="3" fontId="13" fillId="7" borderId="9" xfId="0" applyNumberFormat="1" applyFont="1" applyFill="1" applyBorder="1"/>
    <xf numFmtId="165" fontId="13" fillId="7" borderId="18" xfId="0" applyNumberFormat="1" applyFont="1" applyFill="1" applyBorder="1"/>
    <xf numFmtId="165" fontId="10" fillId="7" borderId="30" xfId="0" applyNumberFormat="1" applyFont="1" applyFill="1" applyBorder="1"/>
    <xf numFmtId="164" fontId="10" fillId="7" borderId="10" xfId="0" applyNumberFormat="1" applyFont="1" applyFill="1" applyBorder="1" applyAlignment="1" applyProtection="1">
      <alignment horizontal="right" vertical="center" wrapText="1"/>
      <protection locked="0"/>
    </xf>
    <xf numFmtId="0" fontId="13" fillId="2" borderId="19"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165" fontId="3" fillId="0" borderId="35" xfId="0" applyNumberFormat="1" applyFont="1" applyBorder="1" applyAlignment="1" applyProtection="1">
      <alignment horizontal="right" vertical="center" wrapText="1"/>
      <protection locked="0"/>
    </xf>
    <xf numFmtId="165" fontId="14" fillId="0" borderId="15" xfId="0" applyNumberFormat="1" applyFont="1" applyBorder="1" applyAlignment="1" applyProtection="1">
      <alignment horizontal="right" vertical="center" wrapText="1"/>
      <protection locked="0"/>
    </xf>
    <xf numFmtId="164" fontId="14" fillId="0" borderId="14" xfId="0" applyNumberFormat="1" applyFont="1" applyBorder="1" applyAlignment="1" applyProtection="1">
      <alignment horizontal="right" vertical="center" wrapText="1"/>
      <protection locked="0"/>
    </xf>
    <xf numFmtId="164" fontId="3" fillId="0" borderId="36" xfId="0" applyNumberFormat="1" applyFont="1" applyBorder="1" applyAlignment="1" applyProtection="1">
      <alignment horizontal="right" vertical="center" wrapText="1"/>
      <protection locked="0"/>
    </xf>
    <xf numFmtId="164" fontId="3" fillId="0" borderId="37" xfId="0" applyNumberFormat="1" applyFont="1" applyBorder="1" applyAlignment="1" applyProtection="1">
      <alignment horizontal="right" vertical="center" wrapText="1"/>
      <protection locked="0"/>
    </xf>
    <xf numFmtId="165" fontId="14" fillId="0" borderId="7" xfId="0" applyNumberFormat="1" applyFont="1" applyBorder="1" applyAlignment="1" applyProtection="1">
      <alignment horizontal="right" vertical="center" wrapText="1"/>
      <protection locked="0"/>
    </xf>
    <xf numFmtId="164" fontId="14" fillId="0" borderId="6" xfId="0" applyNumberFormat="1" applyFont="1" applyBorder="1" applyAlignment="1" applyProtection="1">
      <alignment horizontal="right" vertical="center" wrapText="1"/>
      <protection locked="0"/>
    </xf>
    <xf numFmtId="165" fontId="13" fillId="4" borderId="7" xfId="0" applyNumberFormat="1" applyFont="1" applyFill="1" applyBorder="1" applyAlignment="1" applyProtection="1">
      <alignment horizontal="right" vertical="center" wrapText="1"/>
      <protection locked="0"/>
    </xf>
    <xf numFmtId="164" fontId="13" fillId="4" borderId="6" xfId="0" applyNumberFormat="1" applyFont="1" applyFill="1" applyBorder="1" applyAlignment="1" applyProtection="1">
      <alignment horizontal="right" vertical="center" wrapText="1"/>
      <protection locked="0"/>
    </xf>
    <xf numFmtId="165" fontId="14" fillId="2" borderId="7" xfId="0" applyNumberFormat="1" applyFont="1" applyFill="1" applyBorder="1" applyAlignment="1" applyProtection="1">
      <alignment horizontal="right" vertical="center" wrapText="1"/>
      <protection locked="0"/>
    </xf>
    <xf numFmtId="164" fontId="14" fillId="2" borderId="6" xfId="0" applyNumberFormat="1" applyFont="1" applyFill="1" applyBorder="1" applyAlignment="1" applyProtection="1">
      <alignment horizontal="right" vertical="center" wrapText="1"/>
      <protection locked="0"/>
    </xf>
    <xf numFmtId="165" fontId="13" fillId="5" borderId="7" xfId="0" applyNumberFormat="1" applyFont="1" applyFill="1" applyBorder="1" applyAlignment="1" applyProtection="1">
      <alignment horizontal="right" vertical="center" wrapText="1"/>
      <protection locked="0"/>
    </xf>
    <xf numFmtId="164" fontId="13" fillId="5" borderId="6" xfId="0" applyNumberFormat="1" applyFont="1" applyFill="1" applyBorder="1" applyAlignment="1" applyProtection="1">
      <alignment horizontal="right" vertical="center" wrapText="1"/>
      <protection locked="0"/>
    </xf>
    <xf numFmtId="165" fontId="14" fillId="6" borderId="7" xfId="0" applyNumberFormat="1" applyFont="1" applyFill="1" applyBorder="1" applyAlignment="1" applyProtection="1">
      <alignment horizontal="right" vertical="center" wrapText="1"/>
      <protection locked="0"/>
    </xf>
    <xf numFmtId="164" fontId="14" fillId="6" borderId="6" xfId="0" applyNumberFormat="1" applyFont="1" applyFill="1" applyBorder="1" applyAlignment="1" applyProtection="1">
      <alignment horizontal="right" vertical="center" wrapText="1"/>
      <protection locked="0"/>
    </xf>
    <xf numFmtId="165" fontId="14" fillId="8" borderId="7" xfId="0" applyNumberFormat="1" applyFont="1" applyFill="1" applyBorder="1" applyAlignment="1" applyProtection="1">
      <alignment horizontal="right" vertical="center" wrapText="1"/>
      <protection locked="0"/>
    </xf>
    <xf numFmtId="164" fontId="14" fillId="8" borderId="6" xfId="0" applyNumberFormat="1" applyFont="1" applyFill="1" applyBorder="1" applyAlignment="1" applyProtection="1">
      <alignment horizontal="right" vertical="center" wrapText="1"/>
      <protection locked="0"/>
    </xf>
    <xf numFmtId="0" fontId="13" fillId="7" borderId="18" xfId="0" applyFont="1" applyFill="1" applyBorder="1"/>
    <xf numFmtId="164" fontId="10" fillId="7" borderId="25" xfId="0" applyNumberFormat="1" applyFont="1" applyFill="1" applyBorder="1"/>
    <xf numFmtId="165" fontId="13" fillId="7" borderId="10" xfId="0" applyNumberFormat="1" applyFont="1" applyFill="1" applyBorder="1"/>
    <xf numFmtId="0" fontId="13" fillId="2" borderId="3"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165" fontId="3" fillId="0" borderId="36" xfId="0" applyNumberFormat="1" applyFont="1" applyBorder="1" applyAlignment="1" applyProtection="1">
      <alignment horizontal="right" vertical="center" wrapText="1"/>
      <protection locked="0"/>
    </xf>
    <xf numFmtId="165" fontId="3" fillId="0" borderId="37" xfId="0" applyNumberFormat="1" applyFont="1" applyBorder="1" applyAlignment="1" applyProtection="1">
      <alignment horizontal="right" vertical="center" wrapText="1"/>
      <protection locked="0"/>
    </xf>
    <xf numFmtId="3" fontId="3" fillId="0" borderId="39" xfId="0" applyNumberFormat="1" applyFont="1" applyBorder="1" applyAlignment="1" applyProtection="1">
      <alignment horizontal="right" vertical="center" wrapText="1"/>
      <protection locked="0"/>
    </xf>
    <xf numFmtId="3" fontId="3" fillId="0" borderId="40" xfId="0" applyNumberFormat="1" applyFont="1" applyBorder="1" applyAlignment="1" applyProtection="1">
      <alignment horizontal="right" vertical="center" wrapText="1"/>
      <protection locked="0"/>
    </xf>
    <xf numFmtId="3" fontId="10" fillId="4" borderId="40" xfId="0" applyNumberFormat="1" applyFont="1" applyFill="1" applyBorder="1" applyAlignment="1" applyProtection="1">
      <alignment horizontal="right" vertical="center" wrapText="1"/>
      <protection locked="0"/>
    </xf>
    <xf numFmtId="3" fontId="3" fillId="2" borderId="40" xfId="0" applyNumberFormat="1" applyFont="1" applyFill="1" applyBorder="1" applyAlignment="1" applyProtection="1">
      <alignment horizontal="right" vertical="center" wrapText="1"/>
      <protection locked="0"/>
    </xf>
    <xf numFmtId="3" fontId="10" fillId="5" borderId="40" xfId="0" applyNumberFormat="1" applyFont="1" applyFill="1" applyBorder="1" applyAlignment="1" applyProtection="1">
      <alignment horizontal="right" vertical="center" wrapText="1"/>
      <protection locked="0"/>
    </xf>
    <xf numFmtId="3" fontId="3" fillId="6" borderId="40" xfId="0" applyNumberFormat="1" applyFont="1" applyFill="1" applyBorder="1" applyAlignment="1" applyProtection="1">
      <alignment horizontal="right" vertical="center" wrapText="1"/>
      <protection locked="0"/>
    </xf>
    <xf numFmtId="3" fontId="3" fillId="8" borderId="40" xfId="0" applyNumberFormat="1" applyFont="1" applyFill="1" applyBorder="1" applyAlignment="1" applyProtection="1">
      <alignment horizontal="right" vertical="center" wrapText="1"/>
      <protection locked="0"/>
    </xf>
    <xf numFmtId="3" fontId="10" fillId="7" borderId="41" xfId="0" applyNumberFormat="1" applyFont="1" applyFill="1" applyBorder="1"/>
    <xf numFmtId="3" fontId="14" fillId="0" borderId="5" xfId="0" applyNumberFormat="1" applyFont="1" applyBorder="1"/>
    <xf numFmtId="165" fontId="14" fillId="0" borderId="7" xfId="0" applyNumberFormat="1" applyFont="1" applyBorder="1"/>
    <xf numFmtId="165" fontId="14" fillId="0" borderId="6" xfId="0" applyNumberFormat="1" applyFont="1" applyBorder="1"/>
    <xf numFmtId="3" fontId="13" fillId="7" borderId="9" xfId="0" applyNumberFormat="1" applyFont="1" applyFill="1" applyBorder="1" applyAlignment="1" applyProtection="1">
      <alignment horizontal="right" vertical="center" wrapText="1"/>
      <protection locked="0"/>
    </xf>
    <xf numFmtId="165" fontId="13" fillId="7" borderId="10" xfId="0" applyNumberFormat="1" applyFont="1" applyFill="1" applyBorder="1" applyAlignment="1" applyProtection="1">
      <alignment horizontal="right" vertical="center" wrapText="1"/>
      <protection locked="0"/>
    </xf>
    <xf numFmtId="164" fontId="13" fillId="7" borderId="18" xfId="0" applyNumberFormat="1" applyFont="1" applyFill="1" applyBorder="1" applyAlignment="1" applyProtection="1">
      <alignment horizontal="right" vertical="center" wrapText="1"/>
      <protection locked="0"/>
    </xf>
  </cellXfs>
  <cellStyles count="8">
    <cellStyle name="Hyperlink" xfId="2" builtinId="8"/>
    <cellStyle name="Normal" xfId="0" builtinId="0"/>
    <cellStyle name="Row_Headings" xfId="1" xr:uid="{00000000-0005-0000-0000-000002000000}"/>
    <cellStyle name="XLConnect.Boolean" xfId="6" xr:uid="{00000000-0005-0000-0000-000003000000}"/>
    <cellStyle name="XLConnect.DateTime" xfId="7" xr:uid="{00000000-0005-0000-0000-000004000000}"/>
    <cellStyle name="XLConnect.Header" xfId="3" xr:uid="{00000000-0005-0000-0000-000005000000}"/>
    <cellStyle name="XLConnect.Numeric" xfId="5" xr:uid="{00000000-0005-0000-0000-000006000000}"/>
    <cellStyle name="XLConnect.String" xfId="4" xr:uid="{00000000-0005-0000-0000-00000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2023%2003%20MARCH%20REVISED%20Claimant%20Count%20&amp;%20Febt23r%20Mon23r%20&amp;%20Mar22r%20&amp;May20&amp;March20%20PREP&amp;ANALYSIS.xlsx?132F16F8" TargetMode="External"/><Relationship Id="rId1" Type="http://schemas.openxmlformats.org/officeDocument/2006/relationships/externalLinkPath" Target="file:///\\132F16F8\2023%2003%20MARCH%20REVISED%20Claimant%20Count%20&amp;%20Febt23r%20Mon23r%20&amp;%20Mar22r%20&amp;May20&amp;March20%20PREP&amp;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
      <sheetName val="REVISED Totals &amp; MALES%s FEMS%s"/>
      <sheetName val="PROV Totals &amp; Males % Fems %"/>
      <sheetName val="OLDTable1 MAY2022 REV TOTALM&amp;F"/>
      <sheetName val="OLDTab2 NOV20P TOT&amp;MTH&amp;YRLYCHGE"/>
      <sheetName val="PREVIOUS MONTH RevVProv Check"/>
      <sheetName val="Revision Check RANKED"/>
      <sheetName val="Change Mar19 to April2019"/>
      <sheetName val="Change Mar20 to May20"/>
      <sheetName val="ChangeforPREVIOUS2REVISEDMONTHS"/>
      <sheetName val="PREVIOUS2REVISEDMONTHS TO RANK"/>
      <sheetName val="Change Mar20 to MAR23 REVISED"/>
      <sheetName val="Change from April21 R toMay21 R"/>
      <sheetName val="ChangeApr21RtoMay21R RANKED"/>
      <sheetName val="May 2020 to APRIL 23 PROV"/>
      <sheetName val="July 2020 to MAR 23 REV"/>
      <sheetName val="Change from Aug20 for UK&amp;Pendle"/>
      <sheetName val="Sept 2020 to MAR 2023 REV"/>
      <sheetName val="Feb 2021 to MAR 2023 REV"/>
      <sheetName val="March 2021 to MAR 2023 REV"/>
      <sheetName val="April 2021 to MAR 2023 REV"/>
      <sheetName val="Post Covid-19 Peaks"/>
      <sheetName val="Post Covid-19 Peaks TO RANK"/>
      <sheetName val="Mid 2022 Lows Slowdown"/>
      <sheetName val="Mid 2022 Lows TO RANK"/>
      <sheetName val="Seasonal Change Analysis"/>
      <sheetName val="REVISED Monthly Changes"/>
      <sheetName val="MAR23REV TOT&amp;MNTHLY&amp;YRLY CHANGE"/>
      <sheetName val="MAR2023 REV TOTALS TO RANK"/>
      <sheetName val="MAR23REVMALES MNTHLY&amp;YRLYCHANGE"/>
      <sheetName val="MAR2023 REV MALES TO RANK"/>
      <sheetName val="MAR23REV FEM&amp;MNTHLY&amp;YRLY CHANGE"/>
      <sheetName val="MAR2023 REV FEMALES TO RANK"/>
    </sheetNames>
    <sheetDataSet>
      <sheetData sheetId="0"/>
      <sheetData sheetId="1">
        <row r="5">
          <cell r="C5" t="str">
            <v>April 2023</v>
          </cell>
          <cell r="D5" t="str">
            <v>Apr 2023</v>
          </cell>
        </row>
        <row r="7">
          <cell r="A7" t="str">
            <v>Mar 2023</v>
          </cell>
          <cell r="C7" t="str">
            <v>March 2023</v>
          </cell>
          <cell r="D7" t="str">
            <v>Mar 2023</v>
          </cell>
        </row>
        <row r="11">
          <cell r="D11" t="str">
            <v>Mar 2020</v>
          </cell>
        </row>
        <row r="13">
          <cell r="D13" t="str">
            <v>May 2020</v>
          </cell>
        </row>
        <row r="15">
          <cell r="D15" t="str">
            <v>Feb 2023</v>
          </cell>
        </row>
        <row r="17">
          <cell r="D17" t="str">
            <v>Mar 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nomisweb.co.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nomisweb.co.u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nomisweb.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tabSelected="1" workbookViewId="0"/>
  </sheetViews>
  <sheetFormatPr defaultRowHeight="14.4" x14ac:dyDescent="0.3"/>
  <cols>
    <col min="1" max="1" width="3.6640625" customWidth="1"/>
    <col min="2" max="2" width="20" customWidth="1"/>
    <col min="3" max="20" width="12.33203125" customWidth="1"/>
    <col min="21" max="21" width="12.109375" customWidth="1"/>
    <col min="22" max="26" width="12.33203125" customWidth="1"/>
    <col min="27" max="27" width="11.77734375" customWidth="1"/>
    <col min="28" max="28" width="12.33203125" customWidth="1"/>
    <col min="29" max="29" width="12.5546875" customWidth="1"/>
  </cols>
  <sheetData>
    <row r="1" spans="1:29" ht="15" thickBot="1" x14ac:dyDescent="0.35">
      <c r="B1" s="3" t="s">
        <v>27</v>
      </c>
    </row>
    <row r="2" spans="1:29" ht="108.75" customHeight="1" thickBot="1" x14ac:dyDescent="0.35">
      <c r="A2" s="4" t="s">
        <v>3</v>
      </c>
      <c r="B2" s="7" t="s">
        <v>4</v>
      </c>
      <c r="C2" s="106" t="s">
        <v>28</v>
      </c>
      <c r="D2" s="106" t="s">
        <v>29</v>
      </c>
      <c r="E2" s="8" t="s">
        <v>30</v>
      </c>
      <c r="F2" s="107" t="s">
        <v>31</v>
      </c>
      <c r="G2" s="108" t="s">
        <v>32</v>
      </c>
      <c r="H2" s="75" t="s">
        <v>33</v>
      </c>
      <c r="I2" s="75" t="s">
        <v>34</v>
      </c>
      <c r="J2" s="75" t="s">
        <v>35</v>
      </c>
      <c r="K2" s="8" t="s">
        <v>36</v>
      </c>
      <c r="L2" s="8" t="s">
        <v>37</v>
      </c>
      <c r="M2" s="8" t="s">
        <v>38</v>
      </c>
      <c r="N2" s="8" t="s">
        <v>39</v>
      </c>
      <c r="O2" s="106" t="s">
        <v>40</v>
      </c>
      <c r="P2" s="106" t="s">
        <v>41</v>
      </c>
      <c r="Q2" s="106" t="s">
        <v>42</v>
      </c>
      <c r="R2" s="75" t="s">
        <v>43</v>
      </c>
      <c r="S2" s="75" t="s">
        <v>44</v>
      </c>
      <c r="T2" s="75" t="s">
        <v>45</v>
      </c>
      <c r="U2" s="8" t="s">
        <v>46</v>
      </c>
      <c r="V2" s="8" t="s">
        <v>47</v>
      </c>
      <c r="W2" s="8" t="s">
        <v>48</v>
      </c>
      <c r="X2" s="76" t="s">
        <v>49</v>
      </c>
      <c r="Y2" s="75" t="s">
        <v>50</v>
      </c>
      <c r="Z2" s="75" t="s">
        <v>51</v>
      </c>
      <c r="AA2" s="8" t="s">
        <v>52</v>
      </c>
      <c r="AB2" s="8" t="s">
        <v>53</v>
      </c>
      <c r="AC2" s="8" t="s">
        <v>54</v>
      </c>
    </row>
    <row r="3" spans="1:29" x14ac:dyDescent="0.3">
      <c r="A3" s="5">
        <v>1</v>
      </c>
      <c r="B3" s="9" t="s">
        <v>5</v>
      </c>
      <c r="C3" s="109">
        <v>3375</v>
      </c>
      <c r="D3" s="110">
        <v>5.8</v>
      </c>
      <c r="E3" s="10">
        <v>3200</v>
      </c>
      <c r="F3" s="48">
        <v>5.5</v>
      </c>
      <c r="G3" s="77">
        <v>3090</v>
      </c>
      <c r="H3" s="48">
        <v>5.3</v>
      </c>
      <c r="I3" s="10">
        <v>3120</v>
      </c>
      <c r="J3" s="48">
        <v>5.4</v>
      </c>
      <c r="K3" s="77">
        <v>4775</v>
      </c>
      <c r="L3" s="48">
        <v>8.9</v>
      </c>
      <c r="M3" s="10">
        <v>2895</v>
      </c>
      <c r="N3" s="11">
        <v>5.4</v>
      </c>
      <c r="O3" s="109">
        <v>175</v>
      </c>
      <c r="P3" s="146">
        <v>5.46875</v>
      </c>
      <c r="Q3" s="147">
        <v>0.29999999999999982</v>
      </c>
      <c r="R3" s="10">
        <v>110</v>
      </c>
      <c r="S3" s="111">
        <v>3.5598705501618122</v>
      </c>
      <c r="T3" s="14">
        <v>0.20000000000000018</v>
      </c>
      <c r="U3" s="77">
        <v>80</v>
      </c>
      <c r="V3" s="13">
        <v>2.5641025641025639</v>
      </c>
      <c r="W3" s="14">
        <v>9.9999999999999645E-2</v>
      </c>
      <c r="X3" s="77">
        <v>-1575</v>
      </c>
      <c r="Y3" s="13">
        <v>-32.984293193717278</v>
      </c>
      <c r="Z3" s="14">
        <v>-3.4000000000000004</v>
      </c>
      <c r="AA3" s="10">
        <v>305</v>
      </c>
      <c r="AB3" s="12">
        <v>10.535405872193436</v>
      </c>
      <c r="AC3" s="14">
        <v>9.9999999999999645E-2</v>
      </c>
    </row>
    <row r="4" spans="1:29" x14ac:dyDescent="0.3">
      <c r="A4" s="6">
        <v>2</v>
      </c>
      <c r="B4" s="15" t="s">
        <v>6</v>
      </c>
      <c r="C4" s="112">
        <v>1905</v>
      </c>
      <c r="D4" s="113">
        <v>2.6</v>
      </c>
      <c r="E4" s="16">
        <v>1960</v>
      </c>
      <c r="F4" s="49">
        <v>2.7</v>
      </c>
      <c r="G4" s="78">
        <v>1945</v>
      </c>
      <c r="H4" s="49">
        <v>2.7</v>
      </c>
      <c r="I4" s="16">
        <v>2035</v>
      </c>
      <c r="J4" s="49">
        <v>2.8</v>
      </c>
      <c r="K4" s="78">
        <v>3580</v>
      </c>
      <c r="L4" s="49">
        <v>4.9000000000000004</v>
      </c>
      <c r="M4" s="16">
        <v>1625</v>
      </c>
      <c r="N4" s="17">
        <v>2.2000000000000002</v>
      </c>
      <c r="O4" s="112">
        <v>-55</v>
      </c>
      <c r="P4" s="150">
        <v>-2.806122448979592</v>
      </c>
      <c r="Q4" s="151">
        <v>-0.10000000000000009</v>
      </c>
      <c r="R4" s="16">
        <v>15</v>
      </c>
      <c r="S4" s="79">
        <v>0.77120822622107965</v>
      </c>
      <c r="T4" s="20">
        <v>0</v>
      </c>
      <c r="U4" s="78">
        <v>-75</v>
      </c>
      <c r="V4" s="19">
        <v>-3.6855036855036856</v>
      </c>
      <c r="W4" s="20">
        <v>-9.9999999999999645E-2</v>
      </c>
      <c r="X4" s="78">
        <v>-1620</v>
      </c>
      <c r="Y4" s="79">
        <v>-45.251396648044697</v>
      </c>
      <c r="Z4" s="92">
        <v>-2.2000000000000002</v>
      </c>
      <c r="AA4" s="16">
        <v>335</v>
      </c>
      <c r="AB4" s="18">
        <v>20.615384615384617</v>
      </c>
      <c r="AC4" s="20">
        <v>0.5</v>
      </c>
    </row>
    <row r="5" spans="1:29" x14ac:dyDescent="0.3">
      <c r="A5" s="6">
        <v>3</v>
      </c>
      <c r="B5" s="15" t="s">
        <v>7</v>
      </c>
      <c r="C5" s="112">
        <v>1285</v>
      </c>
      <c r="D5" s="113">
        <v>2.7</v>
      </c>
      <c r="E5" s="16">
        <v>1365</v>
      </c>
      <c r="F5" s="49">
        <v>2.9</v>
      </c>
      <c r="G5" s="78">
        <v>1325</v>
      </c>
      <c r="H5" s="49">
        <v>2.8</v>
      </c>
      <c r="I5" s="16">
        <v>1440</v>
      </c>
      <c r="J5" s="49">
        <v>3.1</v>
      </c>
      <c r="K5" s="78">
        <v>2715</v>
      </c>
      <c r="L5" s="49">
        <v>5.9</v>
      </c>
      <c r="M5" s="16">
        <v>1065</v>
      </c>
      <c r="N5" s="17">
        <v>2.2999999999999998</v>
      </c>
      <c r="O5" s="177">
        <v>-80</v>
      </c>
      <c r="P5" s="178">
        <v>-5.8608058608058604</v>
      </c>
      <c r="Q5" s="179">
        <v>-0.19999999999999973</v>
      </c>
      <c r="R5" s="71">
        <v>40</v>
      </c>
      <c r="S5" s="72">
        <v>3.0188679245283021</v>
      </c>
      <c r="T5" s="74">
        <v>0.10000000000000009</v>
      </c>
      <c r="U5" s="80">
        <v>-75</v>
      </c>
      <c r="V5" s="73">
        <v>-5.2083333333333339</v>
      </c>
      <c r="W5" s="74">
        <v>-0.20000000000000018</v>
      </c>
      <c r="X5" s="80">
        <v>-1350</v>
      </c>
      <c r="Y5" s="72">
        <v>-49.723756906077348</v>
      </c>
      <c r="Z5" s="93">
        <v>-3.0000000000000004</v>
      </c>
      <c r="AA5" s="71">
        <v>300</v>
      </c>
      <c r="AB5" s="72">
        <v>28.169014084507044</v>
      </c>
      <c r="AC5" s="74">
        <v>0.60000000000000009</v>
      </c>
    </row>
    <row r="6" spans="1:29" x14ac:dyDescent="0.3">
      <c r="A6" s="6">
        <v>4</v>
      </c>
      <c r="B6" s="15" t="s">
        <v>8</v>
      </c>
      <c r="C6" s="112">
        <v>2875</v>
      </c>
      <c r="D6" s="113">
        <v>5.7</v>
      </c>
      <c r="E6" s="16">
        <v>2950</v>
      </c>
      <c r="F6" s="49">
        <v>5.8</v>
      </c>
      <c r="G6" s="78">
        <v>2835</v>
      </c>
      <c r="H6" s="49">
        <v>5.6</v>
      </c>
      <c r="I6" s="16">
        <v>2835</v>
      </c>
      <c r="J6" s="49">
        <v>5.6</v>
      </c>
      <c r="K6" s="78">
        <v>4055</v>
      </c>
      <c r="L6" s="49">
        <v>8.1999999999999993</v>
      </c>
      <c r="M6" s="16">
        <v>2225</v>
      </c>
      <c r="N6" s="17">
        <v>4.5</v>
      </c>
      <c r="O6" s="112">
        <v>-75</v>
      </c>
      <c r="P6" s="150">
        <v>-2.5423728813559325</v>
      </c>
      <c r="Q6" s="151">
        <v>-9.9999999999999645E-2</v>
      </c>
      <c r="R6" s="16">
        <v>115</v>
      </c>
      <c r="S6" s="79">
        <v>4.0564373897707231</v>
      </c>
      <c r="T6" s="20">
        <v>0.20000000000000018</v>
      </c>
      <c r="U6" s="78">
        <v>115</v>
      </c>
      <c r="V6" s="19">
        <v>4.0564373897707231</v>
      </c>
      <c r="W6" s="20">
        <v>0.20000000000000018</v>
      </c>
      <c r="X6" s="78">
        <v>-1105</v>
      </c>
      <c r="Y6" s="79">
        <v>-27.250308261405671</v>
      </c>
      <c r="Z6" s="92">
        <v>-2.3999999999999995</v>
      </c>
      <c r="AA6" s="16">
        <v>725</v>
      </c>
      <c r="AB6" s="18">
        <v>32.584269662921351</v>
      </c>
      <c r="AC6" s="20">
        <v>1.2999999999999998</v>
      </c>
    </row>
    <row r="7" spans="1:29" x14ac:dyDescent="0.3">
      <c r="A7" s="6">
        <v>5</v>
      </c>
      <c r="B7" s="15" t="s">
        <v>9</v>
      </c>
      <c r="C7" s="112">
        <v>2900</v>
      </c>
      <c r="D7" s="113">
        <v>3.2</v>
      </c>
      <c r="E7" s="16">
        <v>2835</v>
      </c>
      <c r="F7" s="49">
        <v>3.2</v>
      </c>
      <c r="G7" s="78">
        <v>2815</v>
      </c>
      <c r="H7" s="49">
        <v>3.1</v>
      </c>
      <c r="I7" s="16">
        <v>3120</v>
      </c>
      <c r="J7" s="49">
        <v>3.5</v>
      </c>
      <c r="K7" s="78">
        <v>5155</v>
      </c>
      <c r="L7" s="49">
        <v>5.5</v>
      </c>
      <c r="M7" s="16">
        <v>2865</v>
      </c>
      <c r="N7" s="17">
        <v>3.1</v>
      </c>
      <c r="O7" s="112">
        <v>65</v>
      </c>
      <c r="P7" s="150">
        <v>2.2927689594356258</v>
      </c>
      <c r="Q7" s="151">
        <v>0</v>
      </c>
      <c r="R7" s="16">
        <v>20</v>
      </c>
      <c r="S7" s="79">
        <v>0.71047957371225579</v>
      </c>
      <c r="T7" s="20">
        <v>0.10000000000000009</v>
      </c>
      <c r="U7" s="78">
        <v>-285</v>
      </c>
      <c r="V7" s="19">
        <v>-9.1346153846153832</v>
      </c>
      <c r="W7" s="20">
        <v>-0.29999999999999982</v>
      </c>
      <c r="X7" s="78">
        <v>-2320</v>
      </c>
      <c r="Y7" s="79">
        <v>-45.004849660523767</v>
      </c>
      <c r="Z7" s="92">
        <v>-2.2999999999999998</v>
      </c>
      <c r="AA7" s="16">
        <v>-30</v>
      </c>
      <c r="AB7" s="18">
        <v>-1.0471204188481675</v>
      </c>
      <c r="AC7" s="20">
        <v>0.10000000000000009</v>
      </c>
    </row>
    <row r="8" spans="1:29" x14ac:dyDescent="0.3">
      <c r="A8" s="6">
        <v>6</v>
      </c>
      <c r="B8" s="15" t="s">
        <v>10</v>
      </c>
      <c r="C8" s="112">
        <v>3120</v>
      </c>
      <c r="D8" s="113">
        <v>5.4</v>
      </c>
      <c r="E8" s="16">
        <v>2940</v>
      </c>
      <c r="F8" s="49">
        <v>5.0999999999999996</v>
      </c>
      <c r="G8" s="78">
        <v>2875</v>
      </c>
      <c r="H8" s="49">
        <v>5</v>
      </c>
      <c r="I8" s="16">
        <v>2895</v>
      </c>
      <c r="J8" s="49">
        <v>5</v>
      </c>
      <c r="K8" s="78">
        <v>3950</v>
      </c>
      <c r="L8" s="49">
        <v>7.2</v>
      </c>
      <c r="M8" s="16">
        <v>2045</v>
      </c>
      <c r="N8" s="17">
        <v>3.7</v>
      </c>
      <c r="O8" s="112">
        <v>180</v>
      </c>
      <c r="P8" s="150">
        <v>6.1224489795918364</v>
      </c>
      <c r="Q8" s="151">
        <v>0.30000000000000071</v>
      </c>
      <c r="R8" s="16">
        <v>65</v>
      </c>
      <c r="S8" s="79">
        <v>2.2608695652173916</v>
      </c>
      <c r="T8" s="20">
        <v>9.9999999999999645E-2</v>
      </c>
      <c r="U8" s="78">
        <v>45</v>
      </c>
      <c r="V8" s="19">
        <v>1.5544041450777202</v>
      </c>
      <c r="W8" s="20">
        <v>9.9999999999999645E-2</v>
      </c>
      <c r="X8" s="78">
        <v>-1010</v>
      </c>
      <c r="Y8" s="79">
        <v>-25.569620253164555</v>
      </c>
      <c r="Z8" s="92">
        <v>-2.1000000000000005</v>
      </c>
      <c r="AA8" s="16">
        <v>895</v>
      </c>
      <c r="AB8" s="18">
        <v>43.765281173594133</v>
      </c>
      <c r="AC8" s="20">
        <v>1.3999999999999995</v>
      </c>
    </row>
    <row r="9" spans="1:29" x14ac:dyDescent="0.3">
      <c r="A9" s="6">
        <v>7</v>
      </c>
      <c r="B9" s="15" t="s">
        <v>11</v>
      </c>
      <c r="C9" s="112">
        <v>4465</v>
      </c>
      <c r="D9" s="113">
        <v>4.5999999999999996</v>
      </c>
      <c r="E9" s="16">
        <v>4315</v>
      </c>
      <c r="F9" s="49">
        <v>4.5</v>
      </c>
      <c r="G9" s="78">
        <v>4185</v>
      </c>
      <c r="H9" s="49">
        <v>4.3</v>
      </c>
      <c r="I9" s="16">
        <v>4380</v>
      </c>
      <c r="J9" s="49">
        <v>4.5</v>
      </c>
      <c r="K9" s="78">
        <v>6400</v>
      </c>
      <c r="L9" s="49">
        <v>6.9</v>
      </c>
      <c r="M9" s="16">
        <v>3530</v>
      </c>
      <c r="N9" s="17">
        <v>3.8</v>
      </c>
      <c r="O9" s="112">
        <v>150</v>
      </c>
      <c r="P9" s="150">
        <v>3.4762456546929319</v>
      </c>
      <c r="Q9" s="151">
        <v>9.9999999999999645E-2</v>
      </c>
      <c r="R9" s="16">
        <v>130</v>
      </c>
      <c r="S9" s="79">
        <v>3.106332138590203</v>
      </c>
      <c r="T9" s="20">
        <v>0.20000000000000018</v>
      </c>
      <c r="U9" s="78">
        <v>-65</v>
      </c>
      <c r="V9" s="19">
        <v>-1.4840182648401825</v>
      </c>
      <c r="W9" s="20">
        <v>0</v>
      </c>
      <c r="X9" s="78">
        <v>-2085</v>
      </c>
      <c r="Y9" s="79">
        <v>-32.578125</v>
      </c>
      <c r="Z9" s="92">
        <v>-2.4000000000000004</v>
      </c>
      <c r="AA9" s="16">
        <v>785</v>
      </c>
      <c r="AB9" s="18">
        <v>22.237960339943346</v>
      </c>
      <c r="AC9" s="20">
        <v>0.70000000000000018</v>
      </c>
    </row>
    <row r="10" spans="1:29" x14ac:dyDescent="0.3">
      <c r="A10" s="6">
        <v>8</v>
      </c>
      <c r="B10" s="15" t="s">
        <v>12</v>
      </c>
      <c r="C10" s="112">
        <v>670</v>
      </c>
      <c r="D10" s="113">
        <v>1.8</v>
      </c>
      <c r="E10" s="16">
        <v>690</v>
      </c>
      <c r="F10" s="49">
        <v>1.9</v>
      </c>
      <c r="G10" s="78">
        <v>685</v>
      </c>
      <c r="H10" s="49">
        <v>1.9</v>
      </c>
      <c r="I10" s="16">
        <v>685</v>
      </c>
      <c r="J10" s="49">
        <v>1.9</v>
      </c>
      <c r="K10" s="78">
        <v>1275</v>
      </c>
      <c r="L10" s="49">
        <v>3.5</v>
      </c>
      <c r="M10" s="16">
        <v>445</v>
      </c>
      <c r="N10" s="17">
        <v>1.2</v>
      </c>
      <c r="O10" s="112">
        <v>-20</v>
      </c>
      <c r="P10" s="150">
        <v>-2.8985507246376812</v>
      </c>
      <c r="Q10" s="151">
        <v>-9.9999999999999867E-2</v>
      </c>
      <c r="R10" s="16">
        <v>5</v>
      </c>
      <c r="S10" s="79">
        <v>0.72992700729927007</v>
      </c>
      <c r="T10" s="20">
        <v>0</v>
      </c>
      <c r="U10" s="78">
        <v>5</v>
      </c>
      <c r="V10" s="19">
        <v>0.72992700729927007</v>
      </c>
      <c r="W10" s="20">
        <v>0</v>
      </c>
      <c r="X10" s="78">
        <v>-585</v>
      </c>
      <c r="Y10" s="79">
        <v>-45.882352941176471</v>
      </c>
      <c r="Z10" s="92">
        <v>-1.6</v>
      </c>
      <c r="AA10" s="16">
        <v>245</v>
      </c>
      <c r="AB10" s="18">
        <v>55.056179775280903</v>
      </c>
      <c r="AC10" s="20">
        <v>0.7</v>
      </c>
    </row>
    <row r="11" spans="1:29" x14ac:dyDescent="0.3">
      <c r="A11" s="6">
        <v>9</v>
      </c>
      <c r="B11" s="15" t="s">
        <v>13</v>
      </c>
      <c r="C11" s="112">
        <v>1795</v>
      </c>
      <c r="D11" s="113">
        <v>4.0999999999999996</v>
      </c>
      <c r="E11" s="16">
        <v>1755</v>
      </c>
      <c r="F11" s="49">
        <v>4</v>
      </c>
      <c r="G11" s="78">
        <v>1715</v>
      </c>
      <c r="H11" s="49">
        <v>3.9</v>
      </c>
      <c r="I11" s="16">
        <v>1935</v>
      </c>
      <c r="J11" s="49">
        <v>4.4000000000000004</v>
      </c>
      <c r="K11" s="78">
        <v>3030</v>
      </c>
      <c r="L11" s="49">
        <v>6.9</v>
      </c>
      <c r="M11" s="16">
        <v>1465</v>
      </c>
      <c r="N11" s="17">
        <v>3.3</v>
      </c>
      <c r="O11" s="112">
        <v>40</v>
      </c>
      <c r="P11" s="150">
        <v>2.2792022792022792</v>
      </c>
      <c r="Q11" s="151">
        <v>9.9999999999999645E-2</v>
      </c>
      <c r="R11" s="16">
        <v>40</v>
      </c>
      <c r="S11" s="79">
        <v>2.3323615160349855</v>
      </c>
      <c r="T11" s="20">
        <v>0.10000000000000009</v>
      </c>
      <c r="U11" s="78">
        <v>-180</v>
      </c>
      <c r="V11" s="19">
        <v>-9.3023255813953494</v>
      </c>
      <c r="W11" s="20">
        <v>-0.40000000000000036</v>
      </c>
      <c r="X11" s="78">
        <v>-1275</v>
      </c>
      <c r="Y11" s="79">
        <v>-42.079207920792079</v>
      </c>
      <c r="Z11" s="92">
        <v>-2.9000000000000004</v>
      </c>
      <c r="AA11" s="16">
        <v>290</v>
      </c>
      <c r="AB11" s="18">
        <v>19.795221843003414</v>
      </c>
      <c r="AC11" s="20">
        <v>0.70000000000000018</v>
      </c>
    </row>
    <row r="12" spans="1:29" x14ac:dyDescent="0.3">
      <c r="A12" s="6">
        <v>10</v>
      </c>
      <c r="B12" s="15" t="s">
        <v>14</v>
      </c>
      <c r="C12" s="112">
        <v>1670</v>
      </c>
      <c r="D12" s="113">
        <v>2.5</v>
      </c>
      <c r="E12" s="16">
        <v>1645</v>
      </c>
      <c r="F12" s="49">
        <v>2.4</v>
      </c>
      <c r="G12" s="78">
        <v>1615</v>
      </c>
      <c r="H12" s="49">
        <v>2.4</v>
      </c>
      <c r="I12" s="16">
        <v>1655</v>
      </c>
      <c r="J12" s="49">
        <v>2.5</v>
      </c>
      <c r="K12" s="78">
        <v>3145</v>
      </c>
      <c r="L12" s="49">
        <v>4.7</v>
      </c>
      <c r="M12" s="16">
        <v>1315</v>
      </c>
      <c r="N12" s="17">
        <v>2</v>
      </c>
      <c r="O12" s="112">
        <v>25</v>
      </c>
      <c r="P12" s="150">
        <v>1.5197568389057752</v>
      </c>
      <c r="Q12" s="151">
        <v>0.10000000000000009</v>
      </c>
      <c r="R12" s="16">
        <v>30</v>
      </c>
      <c r="S12" s="79">
        <v>1.8575851393188854</v>
      </c>
      <c r="T12" s="20">
        <v>0</v>
      </c>
      <c r="U12" s="78">
        <v>-10</v>
      </c>
      <c r="V12" s="19">
        <v>-0.60422960725075525</v>
      </c>
      <c r="W12" s="20">
        <v>-0.10000000000000009</v>
      </c>
      <c r="X12" s="78">
        <v>-1500</v>
      </c>
      <c r="Y12" s="79">
        <v>-47.694753577106518</v>
      </c>
      <c r="Z12" s="92">
        <v>-2.3000000000000003</v>
      </c>
      <c r="AA12" s="16">
        <v>330</v>
      </c>
      <c r="AB12" s="18">
        <v>25.095057034220531</v>
      </c>
      <c r="AC12" s="20">
        <v>0.39999999999999991</v>
      </c>
    </row>
    <row r="13" spans="1:29" x14ac:dyDescent="0.3">
      <c r="A13" s="6">
        <v>11</v>
      </c>
      <c r="B13" s="15" t="s">
        <v>15</v>
      </c>
      <c r="C13" s="112">
        <v>2200</v>
      </c>
      <c r="D13" s="113">
        <v>3</v>
      </c>
      <c r="E13" s="16">
        <v>2150</v>
      </c>
      <c r="F13" s="49">
        <v>3</v>
      </c>
      <c r="G13" s="78">
        <v>2110</v>
      </c>
      <c r="H13" s="49">
        <v>2.9</v>
      </c>
      <c r="I13" s="16">
        <v>2300</v>
      </c>
      <c r="J13" s="49">
        <v>3.2</v>
      </c>
      <c r="K13" s="78">
        <v>3725</v>
      </c>
      <c r="L13" s="49">
        <v>5.4</v>
      </c>
      <c r="M13" s="16">
        <v>1765</v>
      </c>
      <c r="N13" s="17">
        <v>2.6</v>
      </c>
      <c r="O13" s="112">
        <v>50</v>
      </c>
      <c r="P13" s="150">
        <v>2.3255813953488373</v>
      </c>
      <c r="Q13" s="151">
        <v>0</v>
      </c>
      <c r="R13" s="16">
        <v>40</v>
      </c>
      <c r="S13" s="79">
        <v>1.8957345971563981</v>
      </c>
      <c r="T13" s="20">
        <v>0.10000000000000009</v>
      </c>
      <c r="U13" s="78">
        <v>-150</v>
      </c>
      <c r="V13" s="19">
        <v>-6.5217391304347823</v>
      </c>
      <c r="W13" s="20">
        <v>-0.20000000000000018</v>
      </c>
      <c r="X13" s="78">
        <v>-1575</v>
      </c>
      <c r="Y13" s="79">
        <v>-42.281879194630875</v>
      </c>
      <c r="Z13" s="92">
        <v>-2.4000000000000004</v>
      </c>
      <c r="AA13" s="16">
        <v>385</v>
      </c>
      <c r="AB13" s="18">
        <v>21.813031161473088</v>
      </c>
      <c r="AC13" s="20">
        <v>0.39999999999999991</v>
      </c>
    </row>
    <row r="14" spans="1:29" x14ac:dyDescent="0.3">
      <c r="A14" s="6">
        <v>12</v>
      </c>
      <c r="B14" s="15" t="s">
        <v>16</v>
      </c>
      <c r="C14" s="112">
        <v>2070</v>
      </c>
      <c r="D14" s="113">
        <v>3.3</v>
      </c>
      <c r="E14" s="16">
        <v>2090</v>
      </c>
      <c r="F14" s="49">
        <v>3.3</v>
      </c>
      <c r="G14" s="78">
        <v>2020</v>
      </c>
      <c r="H14" s="49">
        <v>3.2</v>
      </c>
      <c r="I14" s="16">
        <v>2145</v>
      </c>
      <c r="J14" s="49">
        <v>3.4</v>
      </c>
      <c r="K14" s="78">
        <v>3890</v>
      </c>
      <c r="L14" s="49">
        <v>6.1</v>
      </c>
      <c r="M14" s="16">
        <v>1760</v>
      </c>
      <c r="N14" s="17">
        <v>2.8</v>
      </c>
      <c r="O14" s="112">
        <v>-20</v>
      </c>
      <c r="P14" s="150">
        <v>-0.9569377990430622</v>
      </c>
      <c r="Q14" s="151">
        <v>0</v>
      </c>
      <c r="R14" s="16">
        <v>70</v>
      </c>
      <c r="S14" s="79">
        <v>3.4653465346534658</v>
      </c>
      <c r="T14" s="20">
        <v>9.9999999999999645E-2</v>
      </c>
      <c r="U14" s="78">
        <v>-55</v>
      </c>
      <c r="V14" s="19">
        <v>-2.5641025641025639</v>
      </c>
      <c r="W14" s="20">
        <v>-0.10000000000000009</v>
      </c>
      <c r="X14" s="78">
        <v>-1800</v>
      </c>
      <c r="Y14" s="79">
        <v>-46.272493573264782</v>
      </c>
      <c r="Z14" s="92">
        <v>-2.8</v>
      </c>
      <c r="AA14" s="16">
        <v>330</v>
      </c>
      <c r="AB14" s="18">
        <v>18.75</v>
      </c>
      <c r="AC14" s="20">
        <v>0.5</v>
      </c>
    </row>
    <row r="15" spans="1:29" x14ac:dyDescent="0.3">
      <c r="A15" s="21">
        <v>13</v>
      </c>
      <c r="B15" s="22" t="s">
        <v>17</v>
      </c>
      <c r="C15" s="114">
        <v>28335</v>
      </c>
      <c r="D15" s="115">
        <v>3.7</v>
      </c>
      <c r="E15" s="23">
        <v>27890</v>
      </c>
      <c r="F15" s="50">
        <v>3.7</v>
      </c>
      <c r="G15" s="81">
        <v>27215</v>
      </c>
      <c r="H15" s="50">
        <v>3.6</v>
      </c>
      <c r="I15" s="23">
        <v>28550</v>
      </c>
      <c r="J15" s="50">
        <v>3.8</v>
      </c>
      <c r="K15" s="81">
        <v>45690</v>
      </c>
      <c r="L15" s="50">
        <v>6.1</v>
      </c>
      <c r="M15" s="23">
        <v>23000</v>
      </c>
      <c r="N15" s="24">
        <v>3.1</v>
      </c>
      <c r="O15" s="114">
        <v>445</v>
      </c>
      <c r="P15" s="152">
        <v>1.5955539619935462</v>
      </c>
      <c r="Q15" s="153">
        <v>0</v>
      </c>
      <c r="R15" s="23">
        <v>675</v>
      </c>
      <c r="S15" s="82">
        <v>2.4802498622083409</v>
      </c>
      <c r="T15" s="27">
        <v>0.10000000000000009</v>
      </c>
      <c r="U15" s="81">
        <v>-660</v>
      </c>
      <c r="V15" s="26">
        <v>-2.3117338003502628</v>
      </c>
      <c r="W15" s="27">
        <v>-9.9999999999999645E-2</v>
      </c>
      <c r="X15" s="81">
        <v>-17800</v>
      </c>
      <c r="Y15" s="82">
        <v>-38.958196541912891</v>
      </c>
      <c r="Z15" s="94">
        <v>-2.3999999999999995</v>
      </c>
      <c r="AA15" s="23">
        <v>4890</v>
      </c>
      <c r="AB15" s="25">
        <v>21.260869565217391</v>
      </c>
      <c r="AC15" s="27">
        <v>0.60000000000000009</v>
      </c>
    </row>
    <row r="16" spans="1:29" x14ac:dyDescent="0.3">
      <c r="A16" s="51">
        <v>14</v>
      </c>
      <c r="B16" s="52" t="s">
        <v>18</v>
      </c>
      <c r="C16" s="116">
        <v>5410</v>
      </c>
      <c r="D16" s="117">
        <v>5.6</v>
      </c>
      <c r="E16" s="53">
        <v>5250</v>
      </c>
      <c r="F16" s="55">
        <v>5.4</v>
      </c>
      <c r="G16" s="83">
        <v>5165</v>
      </c>
      <c r="H16" s="55">
        <v>5.3</v>
      </c>
      <c r="I16" s="53">
        <v>5450</v>
      </c>
      <c r="J16" s="55">
        <v>5.6</v>
      </c>
      <c r="K16" s="83">
        <v>7730</v>
      </c>
      <c r="L16" s="55">
        <v>8.3000000000000007</v>
      </c>
      <c r="M16" s="53">
        <v>4530</v>
      </c>
      <c r="N16" s="54">
        <v>4.8</v>
      </c>
      <c r="O16" s="116">
        <v>160</v>
      </c>
      <c r="P16" s="154">
        <v>3.0476190476190474</v>
      </c>
      <c r="Q16" s="155">
        <v>0.19999999999999929</v>
      </c>
      <c r="R16" s="53">
        <v>85</v>
      </c>
      <c r="S16" s="84">
        <v>1.6456921587608906</v>
      </c>
      <c r="T16" s="58">
        <v>0.10000000000000053</v>
      </c>
      <c r="U16" s="83">
        <v>-200</v>
      </c>
      <c r="V16" s="57">
        <v>-3.669724770642202</v>
      </c>
      <c r="W16" s="58">
        <v>-0.19999999999999929</v>
      </c>
      <c r="X16" s="83">
        <v>-2480</v>
      </c>
      <c r="Y16" s="84">
        <v>-32.082794307891334</v>
      </c>
      <c r="Z16" s="95">
        <v>-2.9000000000000004</v>
      </c>
      <c r="AA16" s="53">
        <v>720</v>
      </c>
      <c r="AB16" s="56">
        <v>15.894039735099339</v>
      </c>
      <c r="AC16" s="58">
        <v>0.60000000000000053</v>
      </c>
    </row>
    <row r="17" spans="1:29" x14ac:dyDescent="0.3">
      <c r="A17" s="51">
        <v>15</v>
      </c>
      <c r="B17" s="52" t="s">
        <v>19</v>
      </c>
      <c r="C17" s="116">
        <v>6085</v>
      </c>
      <c r="D17" s="117">
        <v>7</v>
      </c>
      <c r="E17" s="53">
        <v>6285</v>
      </c>
      <c r="F17" s="55">
        <v>7.2</v>
      </c>
      <c r="G17" s="83">
        <v>6100</v>
      </c>
      <c r="H17" s="55">
        <v>7</v>
      </c>
      <c r="I17" s="53">
        <v>7015</v>
      </c>
      <c r="J17" s="55">
        <v>8.1</v>
      </c>
      <c r="K17" s="83">
        <v>10435</v>
      </c>
      <c r="L17" s="55">
        <v>12.4</v>
      </c>
      <c r="M17" s="53">
        <v>6085</v>
      </c>
      <c r="N17" s="54">
        <v>7.3</v>
      </c>
      <c r="O17" s="116">
        <v>-200</v>
      </c>
      <c r="P17" s="154">
        <v>-3.1821797931583138</v>
      </c>
      <c r="Q17" s="155">
        <v>-0.20000000000000018</v>
      </c>
      <c r="R17" s="53">
        <v>185</v>
      </c>
      <c r="S17" s="84">
        <v>3.0327868852459017</v>
      </c>
      <c r="T17" s="58">
        <v>0.20000000000000018</v>
      </c>
      <c r="U17" s="83">
        <v>-730</v>
      </c>
      <c r="V17" s="57">
        <v>-10.406272273699216</v>
      </c>
      <c r="W17" s="58">
        <v>-0.89999999999999947</v>
      </c>
      <c r="X17" s="83">
        <v>-4150</v>
      </c>
      <c r="Y17" s="84">
        <v>-39.770004791566841</v>
      </c>
      <c r="Z17" s="95">
        <v>-5.2</v>
      </c>
      <c r="AA17" s="53">
        <v>200</v>
      </c>
      <c r="AB17" s="56">
        <v>3.2867707477403454</v>
      </c>
      <c r="AC17" s="58">
        <v>-9.9999999999999645E-2</v>
      </c>
    </row>
    <row r="18" spans="1:29" x14ac:dyDescent="0.3">
      <c r="A18" s="28">
        <v>16</v>
      </c>
      <c r="B18" s="29" t="s">
        <v>20</v>
      </c>
      <c r="C18" s="118">
        <v>39835</v>
      </c>
      <c r="D18" s="119">
        <v>4.2</v>
      </c>
      <c r="E18" s="30">
        <v>39425</v>
      </c>
      <c r="F18" s="59">
        <v>4.2</v>
      </c>
      <c r="G18" s="85">
        <v>38475</v>
      </c>
      <c r="H18" s="59">
        <v>4.0999999999999996</v>
      </c>
      <c r="I18" s="30">
        <v>41015</v>
      </c>
      <c r="J18" s="59">
        <v>4.4000000000000004</v>
      </c>
      <c r="K18" s="85">
        <v>63855</v>
      </c>
      <c r="L18" s="59">
        <v>6.9</v>
      </c>
      <c r="M18" s="30">
        <v>33615</v>
      </c>
      <c r="N18" s="31">
        <v>3.6</v>
      </c>
      <c r="O18" s="118">
        <v>410</v>
      </c>
      <c r="P18" s="156">
        <v>1.0399492707672797</v>
      </c>
      <c r="Q18" s="157">
        <v>0</v>
      </c>
      <c r="R18" s="30">
        <v>950</v>
      </c>
      <c r="S18" s="86">
        <v>2.4691358024691357</v>
      </c>
      <c r="T18" s="34">
        <v>0.10000000000000053</v>
      </c>
      <c r="U18" s="85">
        <v>-1590</v>
      </c>
      <c r="V18" s="33">
        <v>-3.8766305010362059</v>
      </c>
      <c r="W18" s="34">
        <v>-0.20000000000000018</v>
      </c>
      <c r="X18" s="85">
        <v>-24430</v>
      </c>
      <c r="Y18" s="86">
        <v>-38.258554537624306</v>
      </c>
      <c r="Z18" s="96">
        <v>-2.7</v>
      </c>
      <c r="AA18" s="30">
        <v>5810</v>
      </c>
      <c r="AB18" s="32">
        <v>17.283950617283949</v>
      </c>
      <c r="AC18" s="34">
        <v>0.60000000000000009</v>
      </c>
    </row>
    <row r="19" spans="1:29" x14ac:dyDescent="0.3">
      <c r="A19" s="35">
        <v>17</v>
      </c>
      <c r="B19" s="36" t="s">
        <v>21</v>
      </c>
      <c r="C19" s="120">
        <v>202755</v>
      </c>
      <c r="D19" s="121">
        <v>4.4000000000000004</v>
      </c>
      <c r="E19" s="37">
        <v>199250</v>
      </c>
      <c r="F19" s="60">
        <v>4.3</v>
      </c>
      <c r="G19" s="87">
        <v>193930</v>
      </c>
      <c r="H19" s="60">
        <v>4.2</v>
      </c>
      <c r="I19" s="37">
        <v>215260</v>
      </c>
      <c r="J19" s="60">
        <v>4.5999999999999996</v>
      </c>
      <c r="K19" s="87">
        <v>326490</v>
      </c>
      <c r="L19" s="60">
        <v>7.1</v>
      </c>
      <c r="M19" s="37">
        <v>169865</v>
      </c>
      <c r="N19" s="38">
        <v>3.7</v>
      </c>
      <c r="O19" s="120">
        <v>3505</v>
      </c>
      <c r="P19" s="158">
        <v>1.7590966122961103</v>
      </c>
      <c r="Q19" s="159">
        <v>0.10000000000000053</v>
      </c>
      <c r="R19" s="37">
        <v>5320</v>
      </c>
      <c r="S19" s="88">
        <v>2.7432578765533955</v>
      </c>
      <c r="T19" s="41">
        <v>9.9999999999999645E-2</v>
      </c>
      <c r="U19" s="87">
        <v>-16010</v>
      </c>
      <c r="V19" s="40">
        <v>-7.4375174207934585</v>
      </c>
      <c r="W19" s="41">
        <v>-0.29999999999999982</v>
      </c>
      <c r="X19" s="87">
        <v>-127240</v>
      </c>
      <c r="Y19" s="88">
        <v>-38.972097154583601</v>
      </c>
      <c r="Z19" s="97">
        <v>-2.8</v>
      </c>
      <c r="AA19" s="37">
        <v>29385</v>
      </c>
      <c r="AB19" s="39">
        <v>17.299031583904867</v>
      </c>
      <c r="AC19" s="41">
        <v>0.59999999999999964</v>
      </c>
    </row>
    <row r="20" spans="1:29" x14ac:dyDescent="0.3">
      <c r="A20" s="122">
        <v>18</v>
      </c>
      <c r="B20" s="123" t="s">
        <v>22</v>
      </c>
      <c r="C20" s="124">
        <v>1379705</v>
      </c>
      <c r="D20" s="125">
        <v>3.9</v>
      </c>
      <c r="E20" s="126">
        <v>1343645</v>
      </c>
      <c r="F20" s="127">
        <v>3.8</v>
      </c>
      <c r="G20" s="128">
        <v>1317065</v>
      </c>
      <c r="H20" s="127">
        <v>3.7</v>
      </c>
      <c r="I20" s="126">
        <v>1477445</v>
      </c>
      <c r="J20" s="127">
        <v>4.2</v>
      </c>
      <c r="K20" s="128">
        <v>2264855</v>
      </c>
      <c r="L20" s="127">
        <v>6.4</v>
      </c>
      <c r="M20" s="126">
        <v>1063505</v>
      </c>
      <c r="N20" s="129">
        <v>3</v>
      </c>
      <c r="O20" s="124">
        <v>36060</v>
      </c>
      <c r="P20" s="160">
        <v>2.6837445902749608</v>
      </c>
      <c r="Q20" s="161">
        <v>0.10000000000000009</v>
      </c>
      <c r="R20" s="126">
        <v>26580</v>
      </c>
      <c r="S20" s="132">
        <v>2.0181236309521551</v>
      </c>
      <c r="T20" s="133">
        <v>9.9999999999999645E-2</v>
      </c>
      <c r="U20" s="128">
        <v>-133800</v>
      </c>
      <c r="V20" s="131">
        <v>-9.0561746799373246</v>
      </c>
      <c r="W20" s="133">
        <v>-0.40000000000000036</v>
      </c>
      <c r="X20" s="128">
        <v>-921210</v>
      </c>
      <c r="Y20" s="132">
        <v>-40.67412704124547</v>
      </c>
      <c r="Z20" s="134">
        <v>-2.6000000000000005</v>
      </c>
      <c r="AA20" s="126">
        <v>280140</v>
      </c>
      <c r="AB20" s="130">
        <v>26.341201968961126</v>
      </c>
      <c r="AC20" s="133">
        <v>0.79999999999999982</v>
      </c>
    </row>
    <row r="21" spans="1:29" x14ac:dyDescent="0.3">
      <c r="A21" s="135">
        <v>19</v>
      </c>
      <c r="B21" s="123" t="s">
        <v>23</v>
      </c>
      <c r="C21" s="124">
        <v>1561280</v>
      </c>
      <c r="D21" s="125">
        <v>3.8</v>
      </c>
      <c r="E21" s="126">
        <v>1521740</v>
      </c>
      <c r="F21" s="127">
        <v>3.7</v>
      </c>
      <c r="G21" s="128">
        <v>1491050</v>
      </c>
      <c r="H21" s="127">
        <v>3.6</v>
      </c>
      <c r="I21" s="126">
        <v>1679790</v>
      </c>
      <c r="J21" s="127">
        <v>4.0999999999999996</v>
      </c>
      <c r="K21" s="128">
        <v>2597480</v>
      </c>
      <c r="L21" s="127">
        <v>6.4</v>
      </c>
      <c r="M21" s="126">
        <v>1238420</v>
      </c>
      <c r="N21" s="129">
        <v>3</v>
      </c>
      <c r="O21" s="124">
        <v>39540</v>
      </c>
      <c r="P21" s="160">
        <v>2.5983413723763586</v>
      </c>
      <c r="Q21" s="161">
        <v>9.9999999999999645E-2</v>
      </c>
      <c r="R21" s="126">
        <v>30690</v>
      </c>
      <c r="S21" s="132">
        <v>2.0582810770933233</v>
      </c>
      <c r="T21" s="133">
        <v>0.10000000000000009</v>
      </c>
      <c r="U21" s="128">
        <v>-158050</v>
      </c>
      <c r="V21" s="131">
        <v>-9.4089142095142844</v>
      </c>
      <c r="W21" s="133">
        <v>-0.39999999999999947</v>
      </c>
      <c r="X21" s="128">
        <v>-1075740</v>
      </c>
      <c r="Y21" s="132">
        <v>-41.414755840275959</v>
      </c>
      <c r="Z21" s="134">
        <v>-2.7</v>
      </c>
      <c r="AA21" s="126">
        <v>283320</v>
      </c>
      <c r="AB21" s="130">
        <v>22.877537507469196</v>
      </c>
      <c r="AC21" s="133">
        <v>0.70000000000000018</v>
      </c>
    </row>
    <row r="22" spans="1:29" ht="15" thickBot="1" x14ac:dyDescent="0.35">
      <c r="A22" s="42">
        <v>20</v>
      </c>
      <c r="B22" s="43" t="s">
        <v>24</v>
      </c>
      <c r="C22" s="136">
        <v>1599545</v>
      </c>
      <c r="D22" s="137">
        <v>3.8</v>
      </c>
      <c r="E22" s="44">
        <v>1557915</v>
      </c>
      <c r="F22" s="138">
        <v>3.7</v>
      </c>
      <c r="G22" s="89">
        <v>1526525</v>
      </c>
      <c r="H22" s="67">
        <v>3.6</v>
      </c>
      <c r="I22" s="44">
        <v>1717660</v>
      </c>
      <c r="J22" s="47">
        <v>4.0999999999999996</v>
      </c>
      <c r="K22" s="89">
        <v>2661340</v>
      </c>
      <c r="L22" s="67">
        <v>6.4</v>
      </c>
      <c r="M22" s="44">
        <v>1268620</v>
      </c>
      <c r="N22" s="45">
        <v>3</v>
      </c>
      <c r="O22" s="180">
        <v>41630</v>
      </c>
      <c r="P22" s="181">
        <v>2.6721611897953355</v>
      </c>
      <c r="Q22" s="182">
        <v>9.9999999999999645E-2</v>
      </c>
      <c r="R22" s="64">
        <v>31390</v>
      </c>
      <c r="S22" s="139">
        <v>2.0563043513863186</v>
      </c>
      <c r="T22" s="66">
        <v>0.10000000000000009</v>
      </c>
      <c r="U22" s="90">
        <v>-159745</v>
      </c>
      <c r="V22" s="68">
        <v>-9.3001525330973536</v>
      </c>
      <c r="W22" s="69">
        <v>-0.39999999999999947</v>
      </c>
      <c r="X22" s="90">
        <v>-1103425</v>
      </c>
      <c r="Y22" s="105">
        <v>-41.461256359578258</v>
      </c>
      <c r="Z22" s="66">
        <v>-2.7</v>
      </c>
      <c r="AA22" s="64">
        <v>289295</v>
      </c>
      <c r="AB22" s="65">
        <v>22.803912913244311</v>
      </c>
      <c r="AC22" s="66">
        <v>0.70000000000000018</v>
      </c>
    </row>
    <row r="23" spans="1:29" x14ac:dyDescent="0.3">
      <c r="A23" s="99"/>
      <c r="B23" s="99"/>
      <c r="C23" s="99"/>
      <c r="D23" s="99"/>
      <c r="E23" s="99"/>
      <c r="F23" s="99"/>
      <c r="G23" s="99"/>
      <c r="H23" s="99"/>
      <c r="I23" s="99"/>
      <c r="J23" s="99"/>
      <c r="K23" s="99"/>
      <c r="L23" s="99"/>
      <c r="M23" s="99"/>
      <c r="N23" s="99"/>
      <c r="O23" s="99"/>
      <c r="P23" s="99"/>
      <c r="Q23" s="99"/>
      <c r="R23" s="99"/>
      <c r="S23" s="99"/>
      <c r="T23" s="99"/>
      <c r="U23" s="99"/>
      <c r="V23" s="99"/>
      <c r="W23" s="99"/>
      <c r="X23" s="99"/>
    </row>
    <row r="24" spans="1:29" ht="15.6" x14ac:dyDescent="0.3">
      <c r="B24" s="100" t="s">
        <v>1</v>
      </c>
      <c r="C24" s="101"/>
    </row>
    <row r="25" spans="1:29" x14ac:dyDescent="0.3">
      <c r="B25" s="102" t="s">
        <v>25</v>
      </c>
    </row>
    <row r="26" spans="1:29" x14ac:dyDescent="0.3">
      <c r="B26" s="102" t="s">
        <v>84</v>
      </c>
    </row>
    <row r="27" spans="1:29" x14ac:dyDescent="0.3">
      <c r="B27" s="102" t="s">
        <v>85</v>
      </c>
    </row>
    <row r="28" spans="1:29" x14ac:dyDescent="0.3">
      <c r="B28" s="63" t="s">
        <v>2</v>
      </c>
    </row>
    <row r="29" spans="1:29" x14ac:dyDescent="0.3">
      <c r="B29" s="63" t="s">
        <v>26</v>
      </c>
    </row>
    <row r="31" spans="1:29" x14ac:dyDescent="0.3">
      <c r="B31" s="1" t="s">
        <v>0</v>
      </c>
    </row>
  </sheetData>
  <hyperlinks>
    <hyperlink ref="B31" r:id="rId1" display="https://www.nomisweb.co.uk/" xr:uid="{561CA2F8-4312-418A-A97A-C14946A198E3}"/>
  </hyperlinks>
  <pageMargins left="0.35433070866141736" right="0.23622047244094491" top="0.43307086614173229" bottom="0.47244094488188981" header="0.15748031496062992" footer="0.15748031496062992"/>
  <pageSetup paperSize="9" scale="75" orientation="landscape"/>
  <headerFooter>
    <oddHeader>&amp;L&amp;F</oddHeader>
    <oddFooter>&amp;C&amp;A&amp;R&amp;P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2"/>
  <sheetViews>
    <sheetView topLeftCell="A16" workbookViewId="0">
      <selection activeCell="B25" sqref="B25:B29"/>
    </sheetView>
  </sheetViews>
  <sheetFormatPr defaultRowHeight="14.4" x14ac:dyDescent="0.3"/>
  <cols>
    <col min="1" max="1" width="3.6640625" customWidth="1"/>
    <col min="2" max="2" width="20" customWidth="1"/>
    <col min="3" max="6" width="12.33203125" customWidth="1"/>
    <col min="7" max="7" width="15.109375" customWidth="1"/>
    <col min="8" max="22" width="12.33203125" customWidth="1"/>
    <col min="23" max="23" width="11.5546875" customWidth="1"/>
    <col min="24" max="27" width="12.44140625" customWidth="1"/>
    <col min="28" max="28" width="13" customWidth="1"/>
    <col min="29" max="29" width="12.5546875" customWidth="1"/>
    <col min="30" max="30" width="12" customWidth="1"/>
  </cols>
  <sheetData>
    <row r="1" spans="1:30" ht="15" thickBot="1" x14ac:dyDescent="0.35">
      <c r="B1" s="3" t="s">
        <v>55</v>
      </c>
    </row>
    <row r="2" spans="1:30" ht="108.75" customHeight="1" thickBot="1" x14ac:dyDescent="0.35">
      <c r="A2" s="4" t="s">
        <v>3</v>
      </c>
      <c r="B2" s="7" t="s">
        <v>4</v>
      </c>
      <c r="C2" s="140" t="s">
        <v>56</v>
      </c>
      <c r="D2" s="141" t="s">
        <v>57</v>
      </c>
      <c r="E2" s="142" t="s">
        <v>58</v>
      </c>
      <c r="F2" s="107" t="s">
        <v>59</v>
      </c>
      <c r="G2" s="107" t="s">
        <v>60</v>
      </c>
      <c r="H2" s="107" t="s">
        <v>61</v>
      </c>
      <c r="I2" s="107" t="s">
        <v>62</v>
      </c>
      <c r="J2" s="75" t="s">
        <v>63</v>
      </c>
      <c r="K2" s="75" t="s">
        <v>64</v>
      </c>
      <c r="L2" s="8" t="s">
        <v>65</v>
      </c>
      <c r="M2" s="8" t="s">
        <v>66</v>
      </c>
      <c r="N2" s="107" t="s">
        <v>67</v>
      </c>
      <c r="O2" s="107" t="s">
        <v>68</v>
      </c>
      <c r="P2" s="106" t="s">
        <v>69</v>
      </c>
      <c r="Q2" s="106" t="s">
        <v>70</v>
      </c>
      <c r="R2" s="143" t="s">
        <v>71</v>
      </c>
      <c r="S2" s="8" t="s">
        <v>72</v>
      </c>
      <c r="T2" s="8" t="s">
        <v>73</v>
      </c>
      <c r="U2" s="107" t="s">
        <v>74</v>
      </c>
      <c r="V2" s="108" t="s">
        <v>75</v>
      </c>
      <c r="W2" s="8" t="s">
        <v>76</v>
      </c>
      <c r="X2" s="8" t="s">
        <v>77</v>
      </c>
      <c r="Y2" s="75" t="s">
        <v>78</v>
      </c>
      <c r="Z2" s="75" t="s">
        <v>79</v>
      </c>
      <c r="AA2" s="75" t="s">
        <v>80</v>
      </c>
      <c r="AB2" s="8" t="s">
        <v>81</v>
      </c>
      <c r="AC2" s="8" t="s">
        <v>82</v>
      </c>
      <c r="AD2" s="8" t="s">
        <v>83</v>
      </c>
    </row>
    <row r="3" spans="1:30" x14ac:dyDescent="0.3">
      <c r="A3" s="5">
        <v>1</v>
      </c>
      <c r="B3" s="9" t="s">
        <v>5</v>
      </c>
      <c r="C3" s="109">
        <v>1940</v>
      </c>
      <c r="D3" s="110">
        <v>6.7</v>
      </c>
      <c r="E3" s="144">
        <v>1855</v>
      </c>
      <c r="F3" s="145">
        <v>6.4</v>
      </c>
      <c r="G3" s="48">
        <v>57.96875</v>
      </c>
      <c r="H3" s="77">
        <v>1820</v>
      </c>
      <c r="I3" s="48">
        <v>6.3</v>
      </c>
      <c r="J3" s="10">
        <v>1840</v>
      </c>
      <c r="K3" s="48">
        <v>6.3</v>
      </c>
      <c r="L3" s="77">
        <v>2955</v>
      </c>
      <c r="M3" s="48">
        <v>11.1</v>
      </c>
      <c r="N3" s="10">
        <v>1670</v>
      </c>
      <c r="O3" s="11">
        <v>6.3</v>
      </c>
      <c r="P3" s="109">
        <v>85</v>
      </c>
      <c r="Q3" s="146">
        <v>4.5822102425876015</v>
      </c>
      <c r="R3" s="147">
        <v>0.29999999999999982</v>
      </c>
      <c r="S3" s="144">
        <v>35</v>
      </c>
      <c r="T3" s="148">
        <v>1.9230769230769231</v>
      </c>
      <c r="U3" s="149">
        <v>0.10000000000000053</v>
      </c>
      <c r="V3" s="77">
        <v>15</v>
      </c>
      <c r="W3" s="13">
        <v>0.81521739130434778</v>
      </c>
      <c r="X3" s="14">
        <v>0.10000000000000053</v>
      </c>
      <c r="Y3" s="77">
        <v>-1100</v>
      </c>
      <c r="Z3" s="13">
        <v>-37.225042301184438</v>
      </c>
      <c r="AA3" s="14">
        <v>-4.6999999999999993</v>
      </c>
      <c r="AB3" s="10">
        <v>185</v>
      </c>
      <c r="AC3" s="12">
        <v>11.077844311377245</v>
      </c>
      <c r="AD3" s="14">
        <v>0.10000000000000053</v>
      </c>
    </row>
    <row r="4" spans="1:30" x14ac:dyDescent="0.3">
      <c r="A4" s="6">
        <v>2</v>
      </c>
      <c r="B4" s="15" t="s">
        <v>6</v>
      </c>
      <c r="C4" s="112">
        <v>1100</v>
      </c>
      <c r="D4" s="113">
        <v>3</v>
      </c>
      <c r="E4" s="16">
        <v>1130</v>
      </c>
      <c r="F4" s="17">
        <v>3.1</v>
      </c>
      <c r="G4" s="49">
        <v>57.653061224489797</v>
      </c>
      <c r="H4" s="78">
        <v>1150</v>
      </c>
      <c r="I4" s="49">
        <v>3.2</v>
      </c>
      <c r="J4" s="16">
        <v>1205</v>
      </c>
      <c r="K4" s="49">
        <v>3.3</v>
      </c>
      <c r="L4" s="78">
        <v>2195</v>
      </c>
      <c r="M4" s="49">
        <v>5.9</v>
      </c>
      <c r="N4" s="16">
        <v>960</v>
      </c>
      <c r="O4" s="17">
        <v>2.6</v>
      </c>
      <c r="P4" s="112">
        <v>-30</v>
      </c>
      <c r="Q4" s="150">
        <v>-2.6548672566371683</v>
      </c>
      <c r="R4" s="151">
        <v>-0.10000000000000009</v>
      </c>
      <c r="S4" s="16">
        <v>-20</v>
      </c>
      <c r="T4" s="79">
        <v>-1.7391304347826086</v>
      </c>
      <c r="U4" s="20">
        <v>-0.10000000000000009</v>
      </c>
      <c r="V4" s="78">
        <v>-75</v>
      </c>
      <c r="W4" s="19">
        <v>-6.2240663900414939</v>
      </c>
      <c r="X4" s="20">
        <v>-0.19999999999999973</v>
      </c>
      <c r="Y4" s="78">
        <v>-1065</v>
      </c>
      <c r="Z4" s="19">
        <v>-48.519362186788157</v>
      </c>
      <c r="AA4" s="20">
        <v>-2.8000000000000003</v>
      </c>
      <c r="AB4" s="16">
        <v>170</v>
      </c>
      <c r="AC4" s="18">
        <v>17.708333333333336</v>
      </c>
      <c r="AD4" s="20">
        <v>0.5</v>
      </c>
    </row>
    <row r="5" spans="1:30" x14ac:dyDescent="0.3">
      <c r="A5" s="6">
        <v>3</v>
      </c>
      <c r="B5" s="15" t="s">
        <v>7</v>
      </c>
      <c r="C5" s="112">
        <v>755</v>
      </c>
      <c r="D5" s="113">
        <v>3.2</v>
      </c>
      <c r="E5" s="16">
        <v>800</v>
      </c>
      <c r="F5" s="17">
        <v>3.4</v>
      </c>
      <c r="G5" s="49">
        <v>58.608058608058613</v>
      </c>
      <c r="H5" s="78">
        <v>765</v>
      </c>
      <c r="I5" s="49">
        <v>3.3</v>
      </c>
      <c r="J5" s="16">
        <v>860</v>
      </c>
      <c r="K5" s="49">
        <v>3.7</v>
      </c>
      <c r="L5" s="78">
        <v>1635</v>
      </c>
      <c r="M5" s="49">
        <v>7.2</v>
      </c>
      <c r="N5" s="16">
        <v>650</v>
      </c>
      <c r="O5" s="17">
        <v>2.9</v>
      </c>
      <c r="P5" s="112">
        <v>-45</v>
      </c>
      <c r="Q5" s="150">
        <v>-5.625</v>
      </c>
      <c r="R5" s="151">
        <v>-0.19999999999999973</v>
      </c>
      <c r="S5" s="16">
        <v>35</v>
      </c>
      <c r="T5" s="79">
        <v>4.5751633986928102</v>
      </c>
      <c r="U5" s="20">
        <v>0.10000000000000009</v>
      </c>
      <c r="V5" s="78">
        <v>-60</v>
      </c>
      <c r="W5" s="19">
        <v>-6.9767441860465116</v>
      </c>
      <c r="X5" s="20">
        <v>-0.30000000000000027</v>
      </c>
      <c r="Y5" s="78">
        <v>-835</v>
      </c>
      <c r="Z5" s="19">
        <v>-51.070336391437309</v>
      </c>
      <c r="AA5" s="20">
        <v>-3.8000000000000003</v>
      </c>
      <c r="AB5" s="16">
        <v>150</v>
      </c>
      <c r="AC5" s="18">
        <v>23.076923076923077</v>
      </c>
      <c r="AD5" s="20">
        <v>0.5</v>
      </c>
    </row>
    <row r="6" spans="1:30" x14ac:dyDescent="0.3">
      <c r="A6" s="6">
        <v>4</v>
      </c>
      <c r="B6" s="15" t="s">
        <v>8</v>
      </c>
      <c r="C6" s="112">
        <v>1660</v>
      </c>
      <c r="D6" s="113">
        <v>6.6</v>
      </c>
      <c r="E6" s="16">
        <v>1715</v>
      </c>
      <c r="F6" s="17">
        <v>6.8</v>
      </c>
      <c r="G6" s="49">
        <v>58.13559322033899</v>
      </c>
      <c r="H6" s="78">
        <v>1675</v>
      </c>
      <c r="I6" s="49">
        <v>6.7</v>
      </c>
      <c r="J6" s="16">
        <v>1690</v>
      </c>
      <c r="K6" s="49">
        <v>6.7</v>
      </c>
      <c r="L6" s="78">
        <v>2555</v>
      </c>
      <c r="M6" s="49">
        <v>10.4</v>
      </c>
      <c r="N6" s="16">
        <v>1310</v>
      </c>
      <c r="O6" s="17">
        <v>5.3</v>
      </c>
      <c r="P6" s="112">
        <v>-55</v>
      </c>
      <c r="Q6" s="150">
        <v>-3.2069970845481048</v>
      </c>
      <c r="R6" s="151">
        <v>-0.20000000000000018</v>
      </c>
      <c r="S6" s="16">
        <v>40</v>
      </c>
      <c r="T6" s="79">
        <v>2.3880597014925375</v>
      </c>
      <c r="U6" s="20">
        <v>9.9999999999999645E-2</v>
      </c>
      <c r="V6" s="78">
        <v>25</v>
      </c>
      <c r="W6" s="19">
        <v>1.4792899408284024</v>
      </c>
      <c r="X6" s="20">
        <v>9.9999999999999645E-2</v>
      </c>
      <c r="Y6" s="78">
        <v>-840</v>
      </c>
      <c r="Z6" s="19">
        <v>-32.87671232876712</v>
      </c>
      <c r="AA6" s="20">
        <v>-3.6000000000000005</v>
      </c>
      <c r="AB6" s="16">
        <v>405</v>
      </c>
      <c r="AC6" s="18">
        <v>30.916030534351147</v>
      </c>
      <c r="AD6" s="20">
        <v>1.5</v>
      </c>
    </row>
    <row r="7" spans="1:30" x14ac:dyDescent="0.3">
      <c r="A7" s="6">
        <v>5</v>
      </c>
      <c r="B7" s="15" t="s">
        <v>9</v>
      </c>
      <c r="C7" s="112">
        <v>1730</v>
      </c>
      <c r="D7" s="113">
        <v>3.9</v>
      </c>
      <c r="E7" s="16">
        <v>1690</v>
      </c>
      <c r="F7" s="17">
        <v>3.8</v>
      </c>
      <c r="G7" s="49">
        <v>59.611992945326278</v>
      </c>
      <c r="H7" s="78">
        <v>1700</v>
      </c>
      <c r="I7" s="49">
        <v>3.9</v>
      </c>
      <c r="J7" s="16">
        <v>1845</v>
      </c>
      <c r="K7" s="49">
        <v>4.2</v>
      </c>
      <c r="L7" s="78">
        <v>3195</v>
      </c>
      <c r="M7" s="49">
        <v>6.8</v>
      </c>
      <c r="N7" s="16">
        <v>1715</v>
      </c>
      <c r="O7" s="17">
        <v>3.6</v>
      </c>
      <c r="P7" s="112">
        <v>40</v>
      </c>
      <c r="Q7" s="150">
        <v>2.3668639053254439</v>
      </c>
      <c r="R7" s="151">
        <v>0.10000000000000009</v>
      </c>
      <c r="S7" s="16">
        <v>-10</v>
      </c>
      <c r="T7" s="79">
        <v>-0.58823529411764708</v>
      </c>
      <c r="U7" s="20">
        <v>-0.10000000000000009</v>
      </c>
      <c r="V7" s="78">
        <v>-155</v>
      </c>
      <c r="W7" s="19">
        <v>-8.4010840108401084</v>
      </c>
      <c r="X7" s="20">
        <v>-0.40000000000000036</v>
      </c>
      <c r="Y7" s="78">
        <v>-1505</v>
      </c>
      <c r="Z7" s="19">
        <v>-47.104851330203445</v>
      </c>
      <c r="AA7" s="20">
        <v>-3</v>
      </c>
      <c r="AB7" s="16">
        <v>-25</v>
      </c>
      <c r="AC7" s="18">
        <v>-1.4577259475218658</v>
      </c>
      <c r="AD7" s="20">
        <v>0.19999999999999973</v>
      </c>
    </row>
    <row r="8" spans="1:30" x14ac:dyDescent="0.3">
      <c r="A8" s="6">
        <v>6</v>
      </c>
      <c r="B8" s="15" t="s">
        <v>10</v>
      </c>
      <c r="C8" s="112">
        <v>1735</v>
      </c>
      <c r="D8" s="113">
        <v>6</v>
      </c>
      <c r="E8" s="16">
        <v>1680</v>
      </c>
      <c r="F8" s="17">
        <v>5.9</v>
      </c>
      <c r="G8" s="49">
        <v>57.142857142857139</v>
      </c>
      <c r="H8" s="78">
        <v>1665</v>
      </c>
      <c r="I8" s="49">
        <v>5.8</v>
      </c>
      <c r="J8" s="16">
        <v>1635</v>
      </c>
      <c r="K8" s="49">
        <v>5.7</v>
      </c>
      <c r="L8" s="78">
        <v>2425</v>
      </c>
      <c r="M8" s="49">
        <v>8.8000000000000007</v>
      </c>
      <c r="N8" s="16">
        <v>1195</v>
      </c>
      <c r="O8" s="17">
        <v>4.3</v>
      </c>
      <c r="P8" s="112">
        <v>55</v>
      </c>
      <c r="Q8" s="150">
        <v>3.2738095238095242</v>
      </c>
      <c r="R8" s="151">
        <v>9.9999999999999645E-2</v>
      </c>
      <c r="S8" s="16">
        <v>15</v>
      </c>
      <c r="T8" s="79">
        <v>0.90090090090090091</v>
      </c>
      <c r="U8" s="20">
        <v>0.10000000000000053</v>
      </c>
      <c r="V8" s="78">
        <v>45</v>
      </c>
      <c r="W8" s="19">
        <v>2.7522935779816518</v>
      </c>
      <c r="X8" s="20">
        <v>0.20000000000000018</v>
      </c>
      <c r="Y8" s="78">
        <v>-745</v>
      </c>
      <c r="Z8" s="19">
        <v>-30.721649484536083</v>
      </c>
      <c r="AA8" s="20">
        <v>-2.9000000000000004</v>
      </c>
      <c r="AB8" s="16">
        <v>485</v>
      </c>
      <c r="AC8" s="18">
        <v>40.585774058577407</v>
      </c>
      <c r="AD8" s="20">
        <v>1.6000000000000005</v>
      </c>
    </row>
    <row r="9" spans="1:30" x14ac:dyDescent="0.3">
      <c r="A9" s="6">
        <v>7</v>
      </c>
      <c r="B9" s="15" t="s">
        <v>11</v>
      </c>
      <c r="C9" s="112">
        <v>2615</v>
      </c>
      <c r="D9" s="113">
        <v>5.4</v>
      </c>
      <c r="E9" s="16">
        <v>2600</v>
      </c>
      <c r="F9" s="17">
        <v>5.4</v>
      </c>
      <c r="G9" s="49">
        <v>60.25492468134415</v>
      </c>
      <c r="H9" s="78">
        <v>2540</v>
      </c>
      <c r="I9" s="49">
        <v>5.2</v>
      </c>
      <c r="J9" s="16">
        <v>2710</v>
      </c>
      <c r="K9" s="49">
        <v>5.6</v>
      </c>
      <c r="L9" s="78">
        <v>4110</v>
      </c>
      <c r="M9" s="49">
        <v>8.6</v>
      </c>
      <c r="N9" s="16">
        <v>2165</v>
      </c>
      <c r="O9" s="17">
        <v>4.5</v>
      </c>
      <c r="P9" s="112">
        <v>15</v>
      </c>
      <c r="Q9" s="150">
        <v>0.57692307692307698</v>
      </c>
      <c r="R9" s="151">
        <v>0</v>
      </c>
      <c r="S9" s="16">
        <v>60</v>
      </c>
      <c r="T9" s="79">
        <v>2.3622047244094486</v>
      </c>
      <c r="U9" s="20">
        <v>0.20000000000000018</v>
      </c>
      <c r="V9" s="78">
        <v>-110</v>
      </c>
      <c r="W9" s="19">
        <v>-4.0590405904059041</v>
      </c>
      <c r="X9" s="20">
        <v>-0.19999999999999929</v>
      </c>
      <c r="Y9" s="78">
        <v>-1510</v>
      </c>
      <c r="Z9" s="19">
        <v>-36.739659367396591</v>
      </c>
      <c r="AA9" s="20">
        <v>-3.1999999999999993</v>
      </c>
      <c r="AB9" s="16">
        <v>435</v>
      </c>
      <c r="AC9" s="18">
        <v>20.092378752886837</v>
      </c>
      <c r="AD9" s="20">
        <v>0.90000000000000036</v>
      </c>
    </row>
    <row r="10" spans="1:30" x14ac:dyDescent="0.3">
      <c r="A10" s="6">
        <v>8</v>
      </c>
      <c r="B10" s="15" t="s">
        <v>12</v>
      </c>
      <c r="C10" s="112">
        <v>365</v>
      </c>
      <c r="D10" s="113">
        <v>2</v>
      </c>
      <c r="E10" s="16">
        <v>375</v>
      </c>
      <c r="F10" s="17">
        <v>2.1</v>
      </c>
      <c r="G10" s="49">
        <v>54.347826086956516</v>
      </c>
      <c r="H10" s="78">
        <v>380</v>
      </c>
      <c r="I10" s="49">
        <v>2.1</v>
      </c>
      <c r="J10" s="16">
        <v>395</v>
      </c>
      <c r="K10" s="49">
        <v>2.2000000000000002</v>
      </c>
      <c r="L10" s="78">
        <v>755</v>
      </c>
      <c r="M10" s="49">
        <v>4.0999999999999996</v>
      </c>
      <c r="N10" s="16">
        <v>265</v>
      </c>
      <c r="O10" s="17">
        <v>1.4</v>
      </c>
      <c r="P10" s="112">
        <v>-10</v>
      </c>
      <c r="Q10" s="150">
        <v>-2.666666666666667</v>
      </c>
      <c r="R10" s="151">
        <v>-0.10000000000000009</v>
      </c>
      <c r="S10" s="16">
        <v>-5</v>
      </c>
      <c r="T10" s="79">
        <v>-1.3157894736842104</v>
      </c>
      <c r="U10" s="20">
        <v>0</v>
      </c>
      <c r="V10" s="78">
        <v>-20</v>
      </c>
      <c r="W10" s="19">
        <v>-5.0632911392405067</v>
      </c>
      <c r="X10" s="20">
        <v>-0.10000000000000009</v>
      </c>
      <c r="Y10" s="78">
        <v>-380</v>
      </c>
      <c r="Z10" s="19">
        <v>-50.331125827814574</v>
      </c>
      <c r="AA10" s="20">
        <v>-1.9999999999999996</v>
      </c>
      <c r="AB10" s="16">
        <v>110</v>
      </c>
      <c r="AC10" s="18">
        <v>41.509433962264154</v>
      </c>
      <c r="AD10" s="20">
        <v>0.70000000000000018</v>
      </c>
    </row>
    <row r="11" spans="1:30" x14ac:dyDescent="0.3">
      <c r="A11" s="6">
        <v>9</v>
      </c>
      <c r="B11" s="15" t="s">
        <v>13</v>
      </c>
      <c r="C11" s="112">
        <v>1055</v>
      </c>
      <c r="D11" s="113">
        <v>4.9000000000000004</v>
      </c>
      <c r="E11" s="16">
        <v>1045</v>
      </c>
      <c r="F11" s="17">
        <v>4.9000000000000004</v>
      </c>
      <c r="G11" s="49">
        <v>59.544159544159548</v>
      </c>
      <c r="H11" s="78">
        <v>1025</v>
      </c>
      <c r="I11" s="49">
        <v>4.8</v>
      </c>
      <c r="J11" s="16">
        <v>1190</v>
      </c>
      <c r="K11" s="49">
        <v>5.6</v>
      </c>
      <c r="L11" s="78">
        <v>1915</v>
      </c>
      <c r="M11" s="49">
        <v>8.8000000000000007</v>
      </c>
      <c r="N11" s="16">
        <v>865</v>
      </c>
      <c r="O11" s="17">
        <v>4</v>
      </c>
      <c r="P11" s="112">
        <v>10</v>
      </c>
      <c r="Q11" s="150">
        <v>0.9569377990430622</v>
      </c>
      <c r="R11" s="151">
        <v>0</v>
      </c>
      <c r="S11" s="16">
        <v>20</v>
      </c>
      <c r="T11" s="79">
        <v>1.9512195121951219</v>
      </c>
      <c r="U11" s="20">
        <v>0.10000000000000053</v>
      </c>
      <c r="V11" s="78">
        <v>-145</v>
      </c>
      <c r="W11" s="19">
        <v>-12.184873949579831</v>
      </c>
      <c r="X11" s="20">
        <v>-0.69999999999999929</v>
      </c>
      <c r="Y11" s="78">
        <v>-870</v>
      </c>
      <c r="Z11" s="19">
        <v>-45.430809399477809</v>
      </c>
      <c r="AA11" s="20">
        <v>-3.9000000000000004</v>
      </c>
      <c r="AB11" s="16">
        <v>180</v>
      </c>
      <c r="AC11" s="18">
        <v>20.809248554913296</v>
      </c>
      <c r="AD11" s="20">
        <v>0.90000000000000036</v>
      </c>
    </row>
    <row r="12" spans="1:30" x14ac:dyDescent="0.3">
      <c r="A12" s="6">
        <v>10</v>
      </c>
      <c r="B12" s="15" t="s">
        <v>14</v>
      </c>
      <c r="C12" s="112">
        <v>940</v>
      </c>
      <c r="D12" s="113">
        <v>2.8</v>
      </c>
      <c r="E12" s="16">
        <v>915</v>
      </c>
      <c r="F12" s="17">
        <v>2.8</v>
      </c>
      <c r="G12" s="49">
        <v>55.623100303951368</v>
      </c>
      <c r="H12" s="78">
        <v>905</v>
      </c>
      <c r="I12" s="49">
        <v>2.7</v>
      </c>
      <c r="J12" s="16">
        <v>985</v>
      </c>
      <c r="K12" s="49">
        <v>3</v>
      </c>
      <c r="L12" s="78">
        <v>1920</v>
      </c>
      <c r="M12" s="49">
        <v>5.8</v>
      </c>
      <c r="N12" s="16">
        <v>740</v>
      </c>
      <c r="O12" s="17">
        <v>2.2000000000000002</v>
      </c>
      <c r="P12" s="112">
        <v>25</v>
      </c>
      <c r="Q12" s="150">
        <v>2.7322404371584699</v>
      </c>
      <c r="R12" s="151">
        <v>0</v>
      </c>
      <c r="S12" s="16">
        <v>10</v>
      </c>
      <c r="T12" s="79">
        <v>1.1049723756906076</v>
      </c>
      <c r="U12" s="20">
        <v>9.9999999999999645E-2</v>
      </c>
      <c r="V12" s="78">
        <v>-70</v>
      </c>
      <c r="W12" s="19">
        <v>-7.1065989847715745</v>
      </c>
      <c r="X12" s="20">
        <v>-0.20000000000000018</v>
      </c>
      <c r="Y12" s="78">
        <v>-1005</v>
      </c>
      <c r="Z12" s="19">
        <v>-52.34375</v>
      </c>
      <c r="AA12" s="20">
        <v>-3</v>
      </c>
      <c r="AB12" s="16">
        <v>175</v>
      </c>
      <c r="AC12" s="18">
        <v>23.648648648648649</v>
      </c>
      <c r="AD12" s="20">
        <v>0.59999999999999964</v>
      </c>
    </row>
    <row r="13" spans="1:30" x14ac:dyDescent="0.3">
      <c r="A13" s="6">
        <v>11</v>
      </c>
      <c r="B13" s="15" t="s">
        <v>15</v>
      </c>
      <c r="C13" s="112">
        <v>1265</v>
      </c>
      <c r="D13" s="113">
        <v>3.6</v>
      </c>
      <c r="E13" s="16">
        <v>1250</v>
      </c>
      <c r="F13" s="17">
        <v>3.6</v>
      </c>
      <c r="G13" s="49">
        <v>58.139534883720934</v>
      </c>
      <c r="H13" s="78">
        <v>1250</v>
      </c>
      <c r="I13" s="49">
        <v>3.6</v>
      </c>
      <c r="J13" s="16">
        <v>1390</v>
      </c>
      <c r="K13" s="49">
        <v>4</v>
      </c>
      <c r="L13" s="78">
        <v>2280</v>
      </c>
      <c r="M13" s="49">
        <v>6.8</v>
      </c>
      <c r="N13" s="16">
        <v>1035</v>
      </c>
      <c r="O13" s="17">
        <v>3.1</v>
      </c>
      <c r="P13" s="112">
        <v>15</v>
      </c>
      <c r="Q13" s="150">
        <v>1.2</v>
      </c>
      <c r="R13" s="151">
        <v>0</v>
      </c>
      <c r="S13" s="16">
        <v>0</v>
      </c>
      <c r="T13" s="79">
        <v>0</v>
      </c>
      <c r="U13" s="20">
        <v>0</v>
      </c>
      <c r="V13" s="78">
        <v>-140</v>
      </c>
      <c r="W13" s="19">
        <v>-10.071942446043165</v>
      </c>
      <c r="X13" s="20">
        <v>-0.39999999999999991</v>
      </c>
      <c r="Y13" s="78">
        <v>-1030</v>
      </c>
      <c r="Z13" s="19">
        <v>-45.175438596491233</v>
      </c>
      <c r="AA13" s="20">
        <v>-3.1999999999999997</v>
      </c>
      <c r="AB13" s="16">
        <v>215</v>
      </c>
      <c r="AC13" s="18">
        <v>20.772946859903382</v>
      </c>
      <c r="AD13" s="20">
        <v>0.5</v>
      </c>
    </row>
    <row r="14" spans="1:30" x14ac:dyDescent="0.3">
      <c r="A14" s="6">
        <v>12</v>
      </c>
      <c r="B14" s="15" t="s">
        <v>16</v>
      </c>
      <c r="C14" s="112">
        <v>1175</v>
      </c>
      <c r="D14" s="113">
        <v>3.8</v>
      </c>
      <c r="E14" s="16">
        <v>1205</v>
      </c>
      <c r="F14" s="17">
        <v>3.8</v>
      </c>
      <c r="G14" s="49">
        <v>57.655502392344495</v>
      </c>
      <c r="H14" s="78">
        <v>1175</v>
      </c>
      <c r="I14" s="49">
        <v>3.8</v>
      </c>
      <c r="J14" s="16">
        <v>1260</v>
      </c>
      <c r="K14" s="49">
        <v>4</v>
      </c>
      <c r="L14" s="78">
        <v>2380</v>
      </c>
      <c r="M14" s="49">
        <v>7.6</v>
      </c>
      <c r="N14" s="16">
        <v>1020</v>
      </c>
      <c r="O14" s="17">
        <v>3.3</v>
      </c>
      <c r="P14" s="112">
        <v>-30</v>
      </c>
      <c r="Q14" s="150">
        <v>-2.4896265560165975</v>
      </c>
      <c r="R14" s="151">
        <v>0</v>
      </c>
      <c r="S14" s="16">
        <v>30</v>
      </c>
      <c r="T14" s="79">
        <v>2.5531914893617018</v>
      </c>
      <c r="U14" s="20">
        <v>0</v>
      </c>
      <c r="V14" s="78">
        <v>-55</v>
      </c>
      <c r="W14" s="19">
        <v>-4.3650793650793647</v>
      </c>
      <c r="X14" s="20">
        <v>-0.20000000000000018</v>
      </c>
      <c r="Y14" s="78">
        <v>-1175</v>
      </c>
      <c r="Z14" s="19">
        <v>-49.369747899159663</v>
      </c>
      <c r="AA14" s="20">
        <v>-3.8</v>
      </c>
      <c r="AB14" s="16">
        <v>185</v>
      </c>
      <c r="AC14" s="18">
        <v>18.137254901960784</v>
      </c>
      <c r="AD14" s="20">
        <v>0.5</v>
      </c>
    </row>
    <row r="15" spans="1:30" x14ac:dyDescent="0.3">
      <c r="A15" s="21">
        <v>13</v>
      </c>
      <c r="B15" s="22" t="s">
        <v>17</v>
      </c>
      <c r="C15" s="114">
        <v>16340</v>
      </c>
      <c r="D15" s="115">
        <v>4.4000000000000004</v>
      </c>
      <c r="E15" s="23">
        <v>16250</v>
      </c>
      <c r="F15" s="24">
        <v>4.3</v>
      </c>
      <c r="G15" s="50">
        <v>58.264610971674436</v>
      </c>
      <c r="H15" s="81">
        <v>16050</v>
      </c>
      <c r="I15" s="50">
        <v>4.3</v>
      </c>
      <c r="J15" s="23">
        <v>17000</v>
      </c>
      <c r="K15" s="50">
        <v>4.5</v>
      </c>
      <c r="L15" s="81">
        <v>28315</v>
      </c>
      <c r="M15" s="50">
        <v>7.6</v>
      </c>
      <c r="N15" s="23">
        <v>13590</v>
      </c>
      <c r="O15" s="24">
        <v>3.7</v>
      </c>
      <c r="P15" s="114">
        <v>90</v>
      </c>
      <c r="Q15" s="152">
        <v>0.55384615384615377</v>
      </c>
      <c r="R15" s="153">
        <v>0.10000000000000053</v>
      </c>
      <c r="S15" s="23">
        <v>200</v>
      </c>
      <c r="T15" s="82">
        <v>1.2461059190031152</v>
      </c>
      <c r="U15" s="27">
        <v>0</v>
      </c>
      <c r="V15" s="81">
        <v>-750</v>
      </c>
      <c r="W15" s="26">
        <v>-4.4117647058823533</v>
      </c>
      <c r="X15" s="27">
        <v>-0.20000000000000018</v>
      </c>
      <c r="Y15" s="81">
        <v>-12065</v>
      </c>
      <c r="Z15" s="26">
        <v>-42.609924068514921</v>
      </c>
      <c r="AA15" s="27">
        <v>-3.3</v>
      </c>
      <c r="AB15" s="23">
        <v>2660</v>
      </c>
      <c r="AC15" s="25">
        <v>19.573215599705666</v>
      </c>
      <c r="AD15" s="27">
        <v>0.59999999999999964</v>
      </c>
    </row>
    <row r="16" spans="1:30" x14ac:dyDescent="0.3">
      <c r="A16" s="51">
        <v>14</v>
      </c>
      <c r="B16" s="52" t="s">
        <v>18</v>
      </c>
      <c r="C16" s="116">
        <v>3130</v>
      </c>
      <c r="D16" s="117">
        <v>6.5</v>
      </c>
      <c r="E16" s="53">
        <v>3080</v>
      </c>
      <c r="F16" s="54">
        <v>6.4</v>
      </c>
      <c r="G16" s="55">
        <v>58.666666666666664</v>
      </c>
      <c r="H16" s="83">
        <v>3090</v>
      </c>
      <c r="I16" s="55">
        <v>6.4</v>
      </c>
      <c r="J16" s="53">
        <v>3240</v>
      </c>
      <c r="K16" s="55">
        <v>6.7</v>
      </c>
      <c r="L16" s="83">
        <v>4845</v>
      </c>
      <c r="M16" s="55">
        <v>10.199999999999999</v>
      </c>
      <c r="N16" s="53">
        <v>2665</v>
      </c>
      <c r="O16" s="54">
        <v>5.6</v>
      </c>
      <c r="P16" s="116">
        <v>50</v>
      </c>
      <c r="Q16" s="154">
        <v>1.6233766233766231</v>
      </c>
      <c r="R16" s="155">
        <v>9.9999999999999645E-2</v>
      </c>
      <c r="S16" s="53">
        <v>-10</v>
      </c>
      <c r="T16" s="84">
        <v>-0.3236245954692557</v>
      </c>
      <c r="U16" s="58">
        <v>0</v>
      </c>
      <c r="V16" s="83">
        <v>-160</v>
      </c>
      <c r="W16" s="57">
        <v>-4.9382716049382713</v>
      </c>
      <c r="X16" s="58">
        <v>-0.29999999999999982</v>
      </c>
      <c r="Y16" s="83">
        <v>-1765</v>
      </c>
      <c r="Z16" s="57">
        <v>-36.429308565531478</v>
      </c>
      <c r="AA16" s="58">
        <v>-3.7999999999999989</v>
      </c>
      <c r="AB16" s="53">
        <v>415</v>
      </c>
      <c r="AC16" s="56">
        <v>15.572232645403378</v>
      </c>
      <c r="AD16" s="58">
        <v>0.80000000000000071</v>
      </c>
    </row>
    <row r="17" spans="1:30" x14ac:dyDescent="0.3">
      <c r="A17" s="51">
        <v>15</v>
      </c>
      <c r="B17" s="52" t="s">
        <v>19</v>
      </c>
      <c r="C17" s="116">
        <v>3745</v>
      </c>
      <c r="D17" s="117">
        <v>8.6</v>
      </c>
      <c r="E17" s="53">
        <v>3920</v>
      </c>
      <c r="F17" s="54">
        <v>9</v>
      </c>
      <c r="G17" s="55">
        <v>62.370723945902938</v>
      </c>
      <c r="H17" s="83">
        <v>3835</v>
      </c>
      <c r="I17" s="55">
        <v>8.9</v>
      </c>
      <c r="J17" s="53">
        <v>4425</v>
      </c>
      <c r="K17" s="55">
        <v>10.199999999999999</v>
      </c>
      <c r="L17" s="83">
        <v>6725</v>
      </c>
      <c r="M17" s="55">
        <v>15.9</v>
      </c>
      <c r="N17" s="53">
        <v>3800</v>
      </c>
      <c r="O17" s="54">
        <v>9</v>
      </c>
      <c r="P17" s="116">
        <v>-175</v>
      </c>
      <c r="Q17" s="154">
        <v>-4.4642857142857144</v>
      </c>
      <c r="R17" s="155">
        <v>-0.40000000000000036</v>
      </c>
      <c r="S17" s="53">
        <v>85</v>
      </c>
      <c r="T17" s="84">
        <v>2.216427640156454</v>
      </c>
      <c r="U17" s="58">
        <v>9.9999999999999645E-2</v>
      </c>
      <c r="V17" s="83">
        <v>-505</v>
      </c>
      <c r="W17" s="57">
        <v>-11.412429378531073</v>
      </c>
      <c r="X17" s="58">
        <v>-1.1999999999999993</v>
      </c>
      <c r="Y17" s="83">
        <v>-2805</v>
      </c>
      <c r="Z17" s="57">
        <v>-41.710037174721187</v>
      </c>
      <c r="AA17" s="58">
        <v>-6.9</v>
      </c>
      <c r="AB17" s="53">
        <v>120</v>
      </c>
      <c r="AC17" s="56">
        <v>3.1578947368421053</v>
      </c>
      <c r="AD17" s="58">
        <v>0</v>
      </c>
    </row>
    <row r="18" spans="1:30" x14ac:dyDescent="0.3">
      <c r="A18" s="28">
        <v>16</v>
      </c>
      <c r="B18" s="29" t="s">
        <v>20</v>
      </c>
      <c r="C18" s="118">
        <v>23210</v>
      </c>
      <c r="D18" s="119">
        <v>5</v>
      </c>
      <c r="E18" s="30">
        <v>23250</v>
      </c>
      <c r="F18" s="31">
        <v>5</v>
      </c>
      <c r="G18" s="59">
        <v>58.972733037412809</v>
      </c>
      <c r="H18" s="85">
        <v>22980</v>
      </c>
      <c r="I18" s="59">
        <v>4.9000000000000004</v>
      </c>
      <c r="J18" s="30">
        <v>24670</v>
      </c>
      <c r="K18" s="59">
        <v>5.3</v>
      </c>
      <c r="L18" s="85">
        <v>39885</v>
      </c>
      <c r="M18" s="59">
        <v>8.6999999999999993</v>
      </c>
      <c r="N18" s="30">
        <v>20055</v>
      </c>
      <c r="O18" s="31">
        <v>4.4000000000000004</v>
      </c>
      <c r="P18" s="118">
        <v>-40</v>
      </c>
      <c r="Q18" s="156">
        <v>-0.17204301075268819</v>
      </c>
      <c r="R18" s="157">
        <v>0</v>
      </c>
      <c r="S18" s="30">
        <v>270</v>
      </c>
      <c r="T18" s="86">
        <v>1.1749347258485638</v>
      </c>
      <c r="U18" s="34">
        <v>9.9999999999999645E-2</v>
      </c>
      <c r="V18" s="85">
        <v>-1420</v>
      </c>
      <c r="W18" s="33">
        <v>-5.7559789217673289</v>
      </c>
      <c r="X18" s="34">
        <v>-0.29999999999999982</v>
      </c>
      <c r="Y18" s="85">
        <v>-16635</v>
      </c>
      <c r="Z18" s="33">
        <v>-41.707408800300868</v>
      </c>
      <c r="AA18" s="34">
        <v>-3.6999999999999993</v>
      </c>
      <c r="AB18" s="30">
        <v>3195</v>
      </c>
      <c r="AC18" s="32">
        <v>15.93118922961855</v>
      </c>
      <c r="AD18" s="34">
        <v>0.59999999999999964</v>
      </c>
    </row>
    <row r="19" spans="1:30" x14ac:dyDescent="0.3">
      <c r="A19" s="35">
        <v>17</v>
      </c>
      <c r="B19" s="36" t="s">
        <v>21</v>
      </c>
      <c r="C19" s="120">
        <v>119255</v>
      </c>
      <c r="D19" s="121">
        <v>5.2</v>
      </c>
      <c r="E19" s="37">
        <v>118200</v>
      </c>
      <c r="F19" s="38">
        <v>5.2</v>
      </c>
      <c r="G19" s="60">
        <v>59.322459222082813</v>
      </c>
      <c r="H19" s="87">
        <v>116265</v>
      </c>
      <c r="I19" s="60">
        <v>5.0999999999999996</v>
      </c>
      <c r="J19" s="37">
        <v>130375</v>
      </c>
      <c r="K19" s="60">
        <v>5.7</v>
      </c>
      <c r="L19" s="87">
        <v>203635</v>
      </c>
      <c r="M19" s="60">
        <v>8.9</v>
      </c>
      <c r="N19" s="37">
        <v>101725</v>
      </c>
      <c r="O19" s="38">
        <v>4.5</v>
      </c>
      <c r="P19" s="120">
        <v>1055</v>
      </c>
      <c r="Q19" s="158">
        <v>0.89255499153976303</v>
      </c>
      <c r="R19" s="159">
        <v>0</v>
      </c>
      <c r="S19" s="37">
        <v>1935</v>
      </c>
      <c r="T19" s="88">
        <v>1.6643013804670366</v>
      </c>
      <c r="U19" s="41">
        <v>0.10000000000000053</v>
      </c>
      <c r="V19" s="87">
        <v>-12175</v>
      </c>
      <c r="W19" s="40">
        <v>-9.3384467881112183</v>
      </c>
      <c r="X19" s="41">
        <v>-0.5</v>
      </c>
      <c r="Y19" s="87">
        <v>-85435</v>
      </c>
      <c r="Z19" s="40">
        <v>-41.954968448449428</v>
      </c>
      <c r="AA19" s="41">
        <v>-3.7</v>
      </c>
      <c r="AB19" s="37">
        <v>16475</v>
      </c>
      <c r="AC19" s="39">
        <v>16.195625460801182</v>
      </c>
      <c r="AD19" s="41">
        <v>0.70000000000000018</v>
      </c>
    </row>
    <row r="20" spans="1:30" x14ac:dyDescent="0.3">
      <c r="A20" s="122">
        <v>18</v>
      </c>
      <c r="B20" s="123" t="s">
        <v>22</v>
      </c>
      <c r="C20" s="124">
        <v>775510</v>
      </c>
      <c r="D20" s="125">
        <v>4.4000000000000004</v>
      </c>
      <c r="E20" s="126">
        <v>764055</v>
      </c>
      <c r="F20" s="129">
        <v>4.4000000000000004</v>
      </c>
      <c r="G20" s="127">
        <v>56.864350330630486</v>
      </c>
      <c r="H20" s="128">
        <v>757240</v>
      </c>
      <c r="I20" s="127">
        <v>4.3</v>
      </c>
      <c r="J20" s="126">
        <v>859935</v>
      </c>
      <c r="K20" s="127">
        <v>4.9000000000000004</v>
      </c>
      <c r="L20" s="128">
        <v>1375040</v>
      </c>
      <c r="M20" s="127">
        <v>7.8</v>
      </c>
      <c r="N20" s="126">
        <v>618990</v>
      </c>
      <c r="O20" s="129">
        <v>3.5</v>
      </c>
      <c r="P20" s="124">
        <v>11455</v>
      </c>
      <c r="Q20" s="160">
        <v>1.4992376203283795</v>
      </c>
      <c r="R20" s="161">
        <v>0</v>
      </c>
      <c r="S20" s="126">
        <v>6815</v>
      </c>
      <c r="T20" s="132">
        <v>0.89997887063546567</v>
      </c>
      <c r="U20" s="133">
        <v>0.10000000000000053</v>
      </c>
      <c r="V20" s="128">
        <v>-95880</v>
      </c>
      <c r="W20" s="131">
        <v>-11.149679917668195</v>
      </c>
      <c r="X20" s="133">
        <v>-0.5</v>
      </c>
      <c r="Y20" s="128">
        <v>-610985</v>
      </c>
      <c r="Z20" s="131">
        <v>-44.433980102397022</v>
      </c>
      <c r="AA20" s="133">
        <v>-3.3999999999999995</v>
      </c>
      <c r="AB20" s="126">
        <v>145065</v>
      </c>
      <c r="AC20" s="130">
        <v>23.435758251344932</v>
      </c>
      <c r="AD20" s="133">
        <v>0.90000000000000036</v>
      </c>
    </row>
    <row r="21" spans="1:30" x14ac:dyDescent="0.3">
      <c r="A21" s="135">
        <v>19</v>
      </c>
      <c r="B21" s="123" t="s">
        <v>23</v>
      </c>
      <c r="C21" s="124">
        <v>882565</v>
      </c>
      <c r="D21" s="125">
        <v>4.4000000000000004</v>
      </c>
      <c r="E21" s="126">
        <v>870445</v>
      </c>
      <c r="F21" s="129">
        <v>4.3</v>
      </c>
      <c r="G21" s="127">
        <v>57.200638742492146</v>
      </c>
      <c r="H21" s="128">
        <v>862410</v>
      </c>
      <c r="I21" s="127">
        <v>4.3</v>
      </c>
      <c r="J21" s="126">
        <v>984315</v>
      </c>
      <c r="K21" s="127">
        <v>4.9000000000000004</v>
      </c>
      <c r="L21" s="128">
        <v>1583900</v>
      </c>
      <c r="M21" s="127">
        <v>7.8</v>
      </c>
      <c r="N21" s="126">
        <v>727405</v>
      </c>
      <c r="O21" s="129">
        <v>3.6</v>
      </c>
      <c r="P21" s="124">
        <v>12120</v>
      </c>
      <c r="Q21" s="160">
        <v>1.3923912481546796</v>
      </c>
      <c r="R21" s="161">
        <v>0.10000000000000053</v>
      </c>
      <c r="S21" s="126">
        <v>8035</v>
      </c>
      <c r="T21" s="132">
        <v>0.93169142287311146</v>
      </c>
      <c r="U21" s="133">
        <v>0</v>
      </c>
      <c r="V21" s="128">
        <v>-113870</v>
      </c>
      <c r="W21" s="131">
        <v>-11.568451156387944</v>
      </c>
      <c r="X21" s="133">
        <v>-0.60000000000000053</v>
      </c>
      <c r="Y21" s="128">
        <v>-713455</v>
      </c>
      <c r="Z21" s="131">
        <v>-45.044194709261944</v>
      </c>
      <c r="AA21" s="133">
        <v>-3.5</v>
      </c>
      <c r="AB21" s="126">
        <v>143040</v>
      </c>
      <c r="AC21" s="130">
        <v>19.664423532969941</v>
      </c>
      <c r="AD21" s="133">
        <v>0.69999999999999973</v>
      </c>
    </row>
    <row r="22" spans="1:30" ht="15" thickBot="1" x14ac:dyDescent="0.35">
      <c r="A22" s="42">
        <v>20</v>
      </c>
      <c r="B22" s="43" t="s">
        <v>24</v>
      </c>
      <c r="C22" s="136">
        <v>904745</v>
      </c>
      <c r="D22" s="162">
        <v>4.4000000000000004</v>
      </c>
      <c r="E22" s="44">
        <v>892030</v>
      </c>
      <c r="F22" s="61">
        <v>4.3</v>
      </c>
      <c r="G22" s="163">
        <v>57.257937692364472</v>
      </c>
      <c r="H22" s="89">
        <v>884040</v>
      </c>
      <c r="I22" s="163">
        <v>4.3</v>
      </c>
      <c r="J22" s="44">
        <v>1008075</v>
      </c>
      <c r="K22" s="91">
        <v>4.9000000000000004</v>
      </c>
      <c r="L22" s="89">
        <v>1625725</v>
      </c>
      <c r="M22" s="67">
        <v>7.8</v>
      </c>
      <c r="N22" s="44">
        <v>746535</v>
      </c>
      <c r="O22" s="45">
        <v>3.6</v>
      </c>
      <c r="P22" s="136">
        <v>12715</v>
      </c>
      <c r="Q22" s="164">
        <v>1.4254004910148763</v>
      </c>
      <c r="R22" s="137">
        <v>0.10000000000000053</v>
      </c>
      <c r="S22" s="44">
        <v>7990</v>
      </c>
      <c r="T22" s="46">
        <v>0.9038052576806479</v>
      </c>
      <c r="U22" s="47">
        <v>0</v>
      </c>
      <c r="V22" s="89">
        <v>-116045</v>
      </c>
      <c r="W22" s="70">
        <v>-11.511544279939487</v>
      </c>
      <c r="X22" s="67">
        <v>-0.60000000000000053</v>
      </c>
      <c r="Y22" s="89">
        <v>-733695</v>
      </c>
      <c r="Z22" s="98">
        <v>-45.130326469728885</v>
      </c>
      <c r="AA22" s="67">
        <v>-3.5</v>
      </c>
      <c r="AB22" s="44">
        <v>145495</v>
      </c>
      <c r="AC22" s="45">
        <v>19.489374242332911</v>
      </c>
      <c r="AD22" s="47">
        <v>0.69999999999999973</v>
      </c>
    </row>
    <row r="23" spans="1:30" x14ac:dyDescent="0.3">
      <c r="C23" s="99"/>
      <c r="D23" s="99"/>
      <c r="E23" s="99"/>
      <c r="F23" s="99"/>
      <c r="G23" s="99"/>
      <c r="H23" s="99"/>
      <c r="I23" s="99"/>
      <c r="J23" s="99"/>
      <c r="K23" s="99"/>
      <c r="L23" s="99"/>
      <c r="M23" s="99"/>
      <c r="N23" s="99"/>
      <c r="O23" s="99"/>
      <c r="P23" s="99"/>
      <c r="Q23" s="99"/>
      <c r="R23" s="99"/>
      <c r="S23" s="99"/>
      <c r="T23" s="99"/>
      <c r="U23" s="99"/>
      <c r="V23" s="99"/>
      <c r="W23" s="99"/>
      <c r="X23" s="99"/>
      <c r="Y23" s="99"/>
    </row>
    <row r="24" spans="1:30" ht="15.6" x14ac:dyDescent="0.3">
      <c r="B24" s="103" t="s">
        <v>1</v>
      </c>
      <c r="C24" s="101"/>
    </row>
    <row r="25" spans="1:30" x14ac:dyDescent="0.3">
      <c r="B25" s="102" t="s">
        <v>25</v>
      </c>
    </row>
    <row r="26" spans="1:30" x14ac:dyDescent="0.3">
      <c r="B26" s="102" t="s">
        <v>84</v>
      </c>
    </row>
    <row r="27" spans="1:30" x14ac:dyDescent="0.3">
      <c r="B27" s="102" t="s">
        <v>85</v>
      </c>
    </row>
    <row r="28" spans="1:30" x14ac:dyDescent="0.3">
      <c r="B28" s="63" t="s">
        <v>2</v>
      </c>
    </row>
    <row r="29" spans="1:30" x14ac:dyDescent="0.3">
      <c r="B29" s="63" t="s">
        <v>26</v>
      </c>
    </row>
    <row r="31" spans="1:30" x14ac:dyDescent="0.3">
      <c r="B31" s="1" t="s">
        <v>0</v>
      </c>
    </row>
    <row r="32" spans="1:30" x14ac:dyDescent="0.3">
      <c r="B32" s="2"/>
    </row>
  </sheetData>
  <hyperlinks>
    <hyperlink ref="B31" r:id="rId1" display="https://www.nomisweb.co.uk/" xr:uid="{386F9C56-BFA9-4470-88AF-126AD878D1BB}"/>
  </hyperlinks>
  <pageMargins left="0.32" right="0.26" top="0.59055118110236227" bottom="0.51181102362204722" header="0.19685039370078741" footer="0.19685039370078741"/>
  <pageSetup paperSize="9" scale="75" orientation="landscape"/>
  <headerFooter>
    <oddHeader>&amp;L&amp;F</oddHeader>
    <oddFooter>&amp;C&amp;A&amp;R&amp;P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1"/>
  <sheetViews>
    <sheetView topLeftCell="A16" workbookViewId="0">
      <selection activeCell="A23" sqref="A23"/>
    </sheetView>
  </sheetViews>
  <sheetFormatPr defaultRowHeight="14.4" x14ac:dyDescent="0.3"/>
  <cols>
    <col min="1" max="1" width="3.6640625" customWidth="1"/>
    <col min="2" max="2" width="20" customWidth="1"/>
    <col min="3" max="6" width="12.33203125" customWidth="1"/>
    <col min="7" max="7" width="13.88671875" customWidth="1"/>
    <col min="8" max="13" width="12.33203125" customWidth="1"/>
    <col min="14" max="14" width="12.21875" customWidth="1"/>
    <col min="15" max="18" width="12.33203125" customWidth="1"/>
    <col min="19" max="19" width="11.33203125" customWidth="1"/>
    <col min="20" max="20" width="11.44140625" customWidth="1"/>
    <col min="21" max="22" width="12.33203125" customWidth="1"/>
    <col min="23" max="23" width="11.88671875" customWidth="1"/>
    <col min="24" max="27" width="11.6640625" customWidth="1"/>
    <col min="28" max="28" width="12.5546875" customWidth="1"/>
    <col min="29" max="29" width="12.6640625" customWidth="1"/>
    <col min="30" max="30" width="12.21875" customWidth="1"/>
  </cols>
  <sheetData>
    <row r="1" spans="1:30" ht="15" thickBot="1" x14ac:dyDescent="0.35">
      <c r="B1" s="3" t="str">
        <f>"Table 3: Female Claimant Count numbers [1] and proportions (%) [2] [3] (16-64), "&amp;'[1]Dates Sheet'!C5&amp;" (provisional) and "&amp;'[1]Dates Sheet'!C7&amp;" (revised), plus provisional monthly changes, revised monthly and yealry changes - and revised changes from May 2020 and March 2020"</f>
        <v>Table 3: Female Claimant Count numbers [1] and proportions (%) [2] [3] (16-64), April 2023 (provisional) and March 2023 (revised), plus provisional monthly changes, revised monthly and yealry changes - and revised changes from May 2020 and March 2020</v>
      </c>
    </row>
    <row r="2" spans="1:30" ht="108.6" thickBot="1" x14ac:dyDescent="0.35">
      <c r="A2" s="4" t="s">
        <v>3</v>
      </c>
      <c r="B2" s="7" t="s">
        <v>4</v>
      </c>
      <c r="C2" s="106" t="str">
        <f>"Provisional "&amp;'[1]Dates Sheet'!D5&amp;" Female Claimant Count numbers"</f>
        <v>Provisional Apr 2023 Female Claimant Count numbers</v>
      </c>
      <c r="D2" s="165" t="str">
        <f>"Provisional "&amp;'[1]Dates Sheet'!D5&amp;" Female Claimant Count proportions (%)"</f>
        <v>Provisional Apr 2023 Female Claimant Count proportions (%)</v>
      </c>
      <c r="E2" s="107" t="str">
        <f>"Revised "&amp;'[1]Dates Sheet'!D7&amp;" Female Claimant Count numbers"</f>
        <v>Revised Mar 2023 Female Claimant Count numbers</v>
      </c>
      <c r="F2" s="107" t="str">
        <f>"Revised "&amp;'[1]Dates Sheet'!D7&amp;" Female Claimant Count proportions (%)"</f>
        <v>Revised Mar 2023 Female Claimant Count proportions (%)</v>
      </c>
      <c r="G2" s="107" t="str">
        <f>"Revised "&amp;'[1]Dates Sheet'!D7&amp;" Female Claimant Count numbers as % of total Claimant Count numbers"</f>
        <v>Revised Mar 2023 Female Claimant Count numbers as % of total Claimant Count numbers</v>
      </c>
      <c r="H2" s="107" t="str">
        <f>"Revised "&amp;'[1]Dates Sheet'!D15&amp;" Female Claimant Count numbers"</f>
        <v>Revised Feb 2023 Female Claimant Count numbers</v>
      </c>
      <c r="I2" s="107" t="str">
        <f>"Revised "&amp;'[1]Dates Sheet'!D15&amp;" Female Claimant Count proportions (%)"</f>
        <v>Revised Feb 2023 Female Claimant Count proportions (%)</v>
      </c>
      <c r="J2" s="166" t="str">
        <f>""&amp;'[1]Dates Sheet'!D17&amp;" Female Claimant Count numbers (revised)"</f>
        <v>Mar 2022 Female Claimant Count numbers (revised)</v>
      </c>
      <c r="K2" s="75" t="str">
        <f>""&amp;'[1]Dates Sheet'!D17&amp;" Female Claimant Count proportions (revised) (%)"</f>
        <v>Mar 2022 Female Claimant Count proportions (revised) (%)</v>
      </c>
      <c r="L2" s="8" t="str">
        <f>""&amp;'[1]Dates Sheet'!D13&amp;" - Female Claimant Count numbers (revised)"</f>
        <v>May 2020 - Female Claimant Count numbers (revised)</v>
      </c>
      <c r="M2" s="8" t="str">
        <f>""&amp;'[1]Dates Sheet'!D13&amp;" - Female Claimant Count proportions (revised) (%)"</f>
        <v>May 2020 - Female Claimant Count proportions (revised) (%)</v>
      </c>
      <c r="N2" s="107" t="str">
        <f>""&amp;'[1]Dates Sheet'!D11&amp;"  - Female Claimant Count numbers (revised)"</f>
        <v>Mar 2020  - Female Claimant Count numbers (revised)</v>
      </c>
      <c r="O2" s="107" t="str">
        <f>""&amp;'[1]Dates Sheet'!D11&amp;" - Female Claimant Count proportions (revised) (%)"</f>
        <v>Mar 2020 - Female Claimant Count proportions (revised) (%)</v>
      </c>
      <c r="P2" s="106" t="str">
        <f>"Provisional monthly change in Female Claimant Count numbers - "&amp;'[1]Dates Sheet'!D7&amp;" to "&amp;'[1]Dates Sheet'!D5&amp;""</f>
        <v>Provisional monthly change in Female Claimant Count numbers - Mar 2023 to Apr 2023</v>
      </c>
      <c r="Q2" s="106" t="str">
        <f>"Provisional monthly % change in Female Claimant Count numbers - "&amp;'[1]Dates Sheet'!D7&amp;" to "&amp;'[1]Dates Sheet'!D5&amp;""</f>
        <v>Provisional monthly % change in Female Claimant Count numbers - Mar 2023 to Apr 2023</v>
      </c>
      <c r="R2" s="143" t="str">
        <f>"Provisional monthly change in Female Claimant Count proportions - "&amp;'[1]Dates Sheet'!D7&amp;" to "&amp;'[1]Dates Sheet'!D5&amp;""</f>
        <v>Provisional monthly change in Female Claimant Count proportions - Mar 2023 to Apr 2023</v>
      </c>
      <c r="S2" s="8" t="str">
        <f>"Revised monthly change in Female Claimant Count numbers - "&amp;'[1]Dates Sheet'!D15&amp;" to "&amp;'[1]Dates Sheet'!D7&amp;""</f>
        <v>Revised monthly change in Female Claimant Count numbers - Feb 2023 to Mar 2023</v>
      </c>
      <c r="T2" s="8" t="str">
        <f>"Revised monthly % change in Female Claimant Count numbers - "&amp;'[1]Dates Sheet'!D15&amp;" to "&amp;'[1]Dates Sheet'!D7&amp;""</f>
        <v>Revised monthly % change in Female Claimant Count numbers - Feb 2023 to Mar 2023</v>
      </c>
      <c r="U2" s="107" t="str">
        <f>"Revised monthly change in Female Claimant Count proportions - "&amp;'[1]Dates Sheet'!D15&amp;" to "&amp;'[1]Dates Sheet'!D7&amp;""</f>
        <v>Revised monthly change in Female Claimant Count proportions - Feb 2023 to Mar 2023</v>
      </c>
      <c r="V2" s="108" t="str">
        <f>"Revised yearly change in female Claimant Count numbers - "&amp;'[1]Dates Sheet'!D17&amp;" to "&amp;'[1]Dates Sheet'!A7&amp;""</f>
        <v>Revised yearly change in female Claimant Count numbers - Mar 2022 to Mar 2023</v>
      </c>
      <c r="W2" s="8" t="str">
        <f>"Revised yearly % change in female Claimant Count numbers - "&amp;'[1]Dates Sheet'!D17&amp;" to "&amp;'[1]Dates Sheet'!A7&amp;""</f>
        <v>Revised yearly % change in female Claimant Count numbers - Mar 2022 to Mar 2023</v>
      </c>
      <c r="X2" s="8" t="str">
        <f>"Revised yearly change in female Claimant Count proportions - "&amp;'[1]Dates Sheet'!D17&amp;" to "&amp;'[1]Dates Sheet'!A7&amp;""</f>
        <v>Revised yearly change in female Claimant Count proportions - Mar 2022 to Mar 2023</v>
      </c>
      <c r="Y2" s="75" t="str">
        <f>""&amp;'[1]Dates Sheet'!D13&amp;" to "&amp;'[1]Dates Sheet'!D7&amp;" Change in female Claimant Count numbers (revised)"</f>
        <v>May 2020 to Mar 2023 Change in female Claimant Count numbers (revised)</v>
      </c>
      <c r="Z2" s="75" t="str">
        <f>""&amp;'[1]Dates Sheet'!D13&amp;" to "&amp;'[1]Dates Sheet'!D7&amp;" % change in female Claimant Count numbers (revised)"</f>
        <v>May 2020 to Mar 2023 % change in female Claimant Count numbers (revised)</v>
      </c>
      <c r="AA2" s="75" t="str">
        <f>""&amp;'[1]Dates Sheet'!D13&amp;" to "&amp;'[1]Dates Sheet'!D7&amp;" Change in female Claimant Count proportions (revised)"</f>
        <v>May 2020 to Mar 2023 Change in female Claimant Count proportions (revised)</v>
      </c>
      <c r="AB2" s="8" t="str">
        <f>""&amp;'[1]Dates Sheet'!D11&amp;" to "&amp;'[1]Dates Sheet'!D7&amp;" Change in female Claimant Count numbers (revised)"</f>
        <v>Mar 2020 to Mar 2023 Change in female Claimant Count numbers (revised)</v>
      </c>
      <c r="AC2" s="8" t="str">
        <f>""&amp;'[1]Dates Sheet'!D11&amp;" to "&amp;'[1]Dates Sheet'!D7&amp;" % change in female Claimant Count numbers (revised)"</f>
        <v>Mar 2020 to Mar 2023 % change in female Claimant Count numbers (revised)</v>
      </c>
      <c r="AD2" s="8" t="str">
        <f>""&amp;'[1]Dates Sheet'!D11&amp;" to "&amp;'[1]Dates Sheet'!D7&amp;" Change in female Claimant Count proportions (revised)"</f>
        <v>Mar 2020 to Mar 2023 Change in female Claimant Count proportions (revised)</v>
      </c>
    </row>
    <row r="3" spans="1:30" x14ac:dyDescent="0.3">
      <c r="A3" s="5">
        <v>1</v>
      </c>
      <c r="B3" s="9" t="s">
        <v>5</v>
      </c>
      <c r="C3" s="109">
        <v>1440</v>
      </c>
      <c r="D3" s="110">
        <v>4.9000000000000004</v>
      </c>
      <c r="E3" s="144">
        <v>1345</v>
      </c>
      <c r="F3" s="167">
        <v>4.5999999999999996</v>
      </c>
      <c r="G3" s="168">
        <v>42.03125</v>
      </c>
      <c r="H3" s="144">
        <v>1270</v>
      </c>
      <c r="I3" s="168">
        <v>4.3</v>
      </c>
      <c r="J3" s="169">
        <v>1285</v>
      </c>
      <c r="K3" s="48">
        <v>4.4000000000000004</v>
      </c>
      <c r="L3" s="77">
        <v>1820</v>
      </c>
      <c r="M3" s="48">
        <v>6.7</v>
      </c>
      <c r="N3" s="10">
        <v>1225</v>
      </c>
      <c r="O3" s="11">
        <v>4.5</v>
      </c>
      <c r="P3" s="109">
        <f>C3-E3</f>
        <v>95</v>
      </c>
      <c r="Q3" s="146">
        <f t="shared" ref="Q3:Q22" si="0">(P3/E3)*100</f>
        <v>7.0631970260223049</v>
      </c>
      <c r="R3" s="147">
        <f>D3-F3</f>
        <v>0.30000000000000071</v>
      </c>
      <c r="S3" s="144">
        <f>E3-H3</f>
        <v>75</v>
      </c>
      <c r="T3" s="148">
        <f>(S3/H3)*100</f>
        <v>5.9055118110236222</v>
      </c>
      <c r="U3" s="149">
        <f>F3-I3</f>
        <v>0.29999999999999982</v>
      </c>
      <c r="V3" s="77">
        <f>E3-J3</f>
        <v>60</v>
      </c>
      <c r="W3" s="13">
        <f>(V3/J3)*100</f>
        <v>4.6692607003891053</v>
      </c>
      <c r="X3" s="14">
        <f>F3-K3</f>
        <v>0.19999999999999929</v>
      </c>
      <c r="Y3" s="77">
        <f>E3-L3</f>
        <v>-475</v>
      </c>
      <c r="Z3" s="13">
        <f>(Y3/L3)*100</f>
        <v>-26.098901098901102</v>
      </c>
      <c r="AA3" s="14">
        <f>F3-M3</f>
        <v>-2.1000000000000005</v>
      </c>
      <c r="AB3" s="10">
        <f>E3-N3</f>
        <v>120</v>
      </c>
      <c r="AC3" s="12">
        <f t="shared" ref="AC3:AC22" si="1">(AB3/N3)*100</f>
        <v>9.795918367346939</v>
      </c>
      <c r="AD3" s="14">
        <f>F3-O3</f>
        <v>9.9999999999999645E-2</v>
      </c>
    </row>
    <row r="4" spans="1:30" x14ac:dyDescent="0.3">
      <c r="A4" s="6">
        <v>2</v>
      </c>
      <c r="B4" s="15" t="s">
        <v>6</v>
      </c>
      <c r="C4" s="112">
        <v>805</v>
      </c>
      <c r="D4" s="113">
        <v>2.2000000000000002</v>
      </c>
      <c r="E4" s="16">
        <v>830</v>
      </c>
      <c r="F4" s="18">
        <v>2.2999999999999998</v>
      </c>
      <c r="G4" s="49">
        <v>42.346938775510203</v>
      </c>
      <c r="H4" s="16">
        <v>795</v>
      </c>
      <c r="I4" s="49">
        <v>2.2000000000000002</v>
      </c>
      <c r="J4" s="170">
        <v>835</v>
      </c>
      <c r="K4" s="49">
        <v>2.2999999999999998</v>
      </c>
      <c r="L4" s="78">
        <v>1385</v>
      </c>
      <c r="M4" s="49">
        <v>3.8</v>
      </c>
      <c r="N4" s="16">
        <v>665</v>
      </c>
      <c r="O4" s="17">
        <v>1.8</v>
      </c>
      <c r="P4" s="112">
        <f t="shared" ref="P4:P22" si="2">C4-E4</f>
        <v>-25</v>
      </c>
      <c r="Q4" s="150">
        <f t="shared" si="0"/>
        <v>-3.0120481927710845</v>
      </c>
      <c r="R4" s="151">
        <f t="shared" ref="R4:R22" si="3">D4-F4</f>
        <v>-9.9999999999999645E-2</v>
      </c>
      <c r="S4" s="16">
        <f t="shared" ref="S4:S22" si="4">E4-H4</f>
        <v>35</v>
      </c>
      <c r="T4" s="79">
        <f t="shared" ref="T4:T22" si="5">(S4/H4)*100</f>
        <v>4.4025157232704402</v>
      </c>
      <c r="U4" s="20">
        <f t="shared" ref="U4:U22" si="6">F4-I4</f>
        <v>9.9999999999999645E-2</v>
      </c>
      <c r="V4" s="78">
        <f t="shared" ref="V4:V22" si="7">E4-J4</f>
        <v>-5</v>
      </c>
      <c r="W4" s="19">
        <f t="shared" ref="W4:W22" si="8">(V4/J4)*100</f>
        <v>-0.5988023952095809</v>
      </c>
      <c r="X4" s="20">
        <f t="shared" ref="X4:X22" si="9">F4-K4</f>
        <v>0</v>
      </c>
      <c r="Y4" s="78">
        <f t="shared" ref="Y4:Y22" si="10">E4-L4</f>
        <v>-555</v>
      </c>
      <c r="Z4" s="19">
        <f t="shared" ref="Z4:Z22" si="11">(Y4/L4)*100</f>
        <v>-40.072202166064983</v>
      </c>
      <c r="AA4" s="20">
        <f t="shared" ref="AA4:AA22" si="12">F4-M4</f>
        <v>-1.5</v>
      </c>
      <c r="AB4" s="16">
        <f t="shared" ref="AB4:AB22" si="13">E4-N4</f>
        <v>165</v>
      </c>
      <c r="AC4" s="18">
        <f t="shared" si="1"/>
        <v>24.81203007518797</v>
      </c>
      <c r="AD4" s="20">
        <f t="shared" ref="AD4:AD22" si="14">F4-O4</f>
        <v>0.49999999999999978</v>
      </c>
    </row>
    <row r="5" spans="1:30" x14ac:dyDescent="0.3">
      <c r="A5" s="6">
        <v>3</v>
      </c>
      <c r="B5" s="15" t="s">
        <v>7</v>
      </c>
      <c r="C5" s="112">
        <v>530</v>
      </c>
      <c r="D5" s="113">
        <v>2.2000000000000002</v>
      </c>
      <c r="E5" s="16">
        <v>565</v>
      </c>
      <c r="F5" s="18">
        <v>2.4</v>
      </c>
      <c r="G5" s="49">
        <v>41.391941391941387</v>
      </c>
      <c r="H5" s="16">
        <v>555</v>
      </c>
      <c r="I5" s="49">
        <v>2.4</v>
      </c>
      <c r="J5" s="170">
        <v>580</v>
      </c>
      <c r="K5" s="49">
        <v>2.5</v>
      </c>
      <c r="L5" s="78">
        <v>1080</v>
      </c>
      <c r="M5" s="49">
        <v>4.7</v>
      </c>
      <c r="N5" s="16">
        <v>415</v>
      </c>
      <c r="O5" s="17">
        <v>1.8</v>
      </c>
      <c r="P5" s="112">
        <f t="shared" si="2"/>
        <v>-35</v>
      </c>
      <c r="Q5" s="150">
        <f t="shared" si="0"/>
        <v>-6.1946902654867255</v>
      </c>
      <c r="R5" s="151">
        <f t="shared" si="3"/>
        <v>-0.19999999999999973</v>
      </c>
      <c r="S5" s="16">
        <f t="shared" si="4"/>
        <v>10</v>
      </c>
      <c r="T5" s="79">
        <f t="shared" si="5"/>
        <v>1.8018018018018018</v>
      </c>
      <c r="U5" s="20">
        <f t="shared" si="6"/>
        <v>0</v>
      </c>
      <c r="V5" s="78">
        <f t="shared" si="7"/>
        <v>-15</v>
      </c>
      <c r="W5" s="19">
        <f t="shared" si="8"/>
        <v>-2.5862068965517242</v>
      </c>
      <c r="X5" s="20">
        <f t="shared" si="9"/>
        <v>-0.10000000000000009</v>
      </c>
      <c r="Y5" s="78">
        <f t="shared" si="10"/>
        <v>-515</v>
      </c>
      <c r="Z5" s="19">
        <f t="shared" si="11"/>
        <v>-47.685185185185183</v>
      </c>
      <c r="AA5" s="20">
        <f t="shared" si="12"/>
        <v>-2.3000000000000003</v>
      </c>
      <c r="AB5" s="16">
        <f t="shared" si="13"/>
        <v>150</v>
      </c>
      <c r="AC5" s="18">
        <f t="shared" si="1"/>
        <v>36.144578313253014</v>
      </c>
      <c r="AD5" s="20">
        <f t="shared" si="14"/>
        <v>0.59999999999999987</v>
      </c>
    </row>
    <row r="6" spans="1:30" x14ac:dyDescent="0.3">
      <c r="A6" s="6">
        <v>4</v>
      </c>
      <c r="B6" s="15" t="s">
        <v>8</v>
      </c>
      <c r="C6" s="112">
        <v>1215</v>
      </c>
      <c r="D6" s="113">
        <v>4.8</v>
      </c>
      <c r="E6" s="16">
        <v>1235</v>
      </c>
      <c r="F6" s="18">
        <v>4.8</v>
      </c>
      <c r="G6" s="49">
        <v>41.864406779661017</v>
      </c>
      <c r="H6" s="16">
        <v>1160</v>
      </c>
      <c r="I6" s="49">
        <v>4.5</v>
      </c>
      <c r="J6" s="170">
        <v>1145</v>
      </c>
      <c r="K6" s="49">
        <v>4.5</v>
      </c>
      <c r="L6" s="78">
        <v>1500</v>
      </c>
      <c r="M6" s="49">
        <v>6</v>
      </c>
      <c r="N6" s="16">
        <v>920</v>
      </c>
      <c r="O6" s="17">
        <v>3.7</v>
      </c>
      <c r="P6" s="112">
        <f t="shared" si="2"/>
        <v>-20</v>
      </c>
      <c r="Q6" s="150">
        <f t="shared" si="0"/>
        <v>-1.6194331983805668</v>
      </c>
      <c r="R6" s="151">
        <f t="shared" si="3"/>
        <v>0</v>
      </c>
      <c r="S6" s="16">
        <f t="shared" si="4"/>
        <v>75</v>
      </c>
      <c r="T6" s="79">
        <f t="shared" si="5"/>
        <v>6.4655172413793105</v>
      </c>
      <c r="U6" s="20">
        <f t="shared" si="6"/>
        <v>0.29999999999999982</v>
      </c>
      <c r="V6" s="78">
        <f t="shared" si="7"/>
        <v>90</v>
      </c>
      <c r="W6" s="19">
        <f t="shared" si="8"/>
        <v>7.860262008733625</v>
      </c>
      <c r="X6" s="20">
        <f t="shared" si="9"/>
        <v>0.29999999999999982</v>
      </c>
      <c r="Y6" s="78">
        <f t="shared" si="10"/>
        <v>-265</v>
      </c>
      <c r="Z6" s="19">
        <f t="shared" si="11"/>
        <v>-17.666666666666668</v>
      </c>
      <c r="AA6" s="20">
        <f t="shared" si="12"/>
        <v>-1.2000000000000002</v>
      </c>
      <c r="AB6" s="16">
        <f t="shared" si="13"/>
        <v>315</v>
      </c>
      <c r="AC6" s="18">
        <f t="shared" si="1"/>
        <v>34.239130434782609</v>
      </c>
      <c r="AD6" s="20">
        <f t="shared" si="14"/>
        <v>1.0999999999999996</v>
      </c>
    </row>
    <row r="7" spans="1:30" x14ac:dyDescent="0.3">
      <c r="A7" s="6">
        <v>5</v>
      </c>
      <c r="B7" s="15" t="s">
        <v>9</v>
      </c>
      <c r="C7" s="112">
        <v>1170</v>
      </c>
      <c r="D7" s="113">
        <v>2.6</v>
      </c>
      <c r="E7" s="16">
        <v>1145</v>
      </c>
      <c r="F7" s="18">
        <v>2.5</v>
      </c>
      <c r="G7" s="49">
        <v>40.388007054673722</v>
      </c>
      <c r="H7" s="16">
        <v>1115</v>
      </c>
      <c r="I7" s="49">
        <v>2.5</v>
      </c>
      <c r="J7" s="170">
        <v>1275</v>
      </c>
      <c r="K7" s="49">
        <v>2.8</v>
      </c>
      <c r="L7" s="78">
        <v>1960</v>
      </c>
      <c r="M7" s="49">
        <v>4.2</v>
      </c>
      <c r="N7" s="16">
        <v>1155</v>
      </c>
      <c r="O7" s="17">
        <v>2.5</v>
      </c>
      <c r="P7" s="112">
        <f t="shared" si="2"/>
        <v>25</v>
      </c>
      <c r="Q7" s="150">
        <f t="shared" si="0"/>
        <v>2.1834061135371177</v>
      </c>
      <c r="R7" s="151">
        <f t="shared" si="3"/>
        <v>0.10000000000000009</v>
      </c>
      <c r="S7" s="16">
        <f t="shared" si="4"/>
        <v>30</v>
      </c>
      <c r="T7" s="79">
        <f t="shared" si="5"/>
        <v>2.6905829596412558</v>
      </c>
      <c r="U7" s="20">
        <f t="shared" si="6"/>
        <v>0</v>
      </c>
      <c r="V7" s="78">
        <f t="shared" si="7"/>
        <v>-130</v>
      </c>
      <c r="W7" s="19">
        <f t="shared" si="8"/>
        <v>-10.196078431372548</v>
      </c>
      <c r="X7" s="20">
        <f t="shared" si="9"/>
        <v>-0.29999999999999982</v>
      </c>
      <c r="Y7" s="78">
        <f t="shared" si="10"/>
        <v>-815</v>
      </c>
      <c r="Z7" s="19">
        <f t="shared" si="11"/>
        <v>-41.58163265306122</v>
      </c>
      <c r="AA7" s="20">
        <f t="shared" si="12"/>
        <v>-1.7000000000000002</v>
      </c>
      <c r="AB7" s="16">
        <f t="shared" si="13"/>
        <v>-10</v>
      </c>
      <c r="AC7" s="18">
        <f t="shared" si="1"/>
        <v>-0.86580086580086579</v>
      </c>
      <c r="AD7" s="20">
        <f t="shared" si="14"/>
        <v>0</v>
      </c>
    </row>
    <row r="8" spans="1:30" x14ac:dyDescent="0.3">
      <c r="A8" s="6">
        <v>6</v>
      </c>
      <c r="B8" s="15" t="s">
        <v>10</v>
      </c>
      <c r="C8" s="112">
        <v>1390</v>
      </c>
      <c r="D8" s="113">
        <v>4.7</v>
      </c>
      <c r="E8" s="16">
        <v>1260</v>
      </c>
      <c r="F8" s="18">
        <v>4.3</v>
      </c>
      <c r="G8" s="49">
        <v>42.857142857142854</v>
      </c>
      <c r="H8" s="16">
        <v>1210</v>
      </c>
      <c r="I8" s="49">
        <v>4.0999999999999996</v>
      </c>
      <c r="J8" s="170">
        <v>1260</v>
      </c>
      <c r="K8" s="49">
        <v>4.3</v>
      </c>
      <c r="L8" s="78">
        <v>1525</v>
      </c>
      <c r="M8" s="49">
        <v>5.5</v>
      </c>
      <c r="N8" s="16">
        <v>850</v>
      </c>
      <c r="O8" s="17">
        <v>3.1</v>
      </c>
      <c r="P8" s="112">
        <f t="shared" si="2"/>
        <v>130</v>
      </c>
      <c r="Q8" s="150">
        <f t="shared" si="0"/>
        <v>10.317460317460316</v>
      </c>
      <c r="R8" s="151">
        <f t="shared" si="3"/>
        <v>0.40000000000000036</v>
      </c>
      <c r="S8" s="16">
        <f t="shared" si="4"/>
        <v>50</v>
      </c>
      <c r="T8" s="79">
        <f t="shared" si="5"/>
        <v>4.1322314049586781</v>
      </c>
      <c r="U8" s="20">
        <f t="shared" si="6"/>
        <v>0.20000000000000018</v>
      </c>
      <c r="V8" s="78">
        <f t="shared" si="7"/>
        <v>0</v>
      </c>
      <c r="W8" s="19">
        <f t="shared" si="8"/>
        <v>0</v>
      </c>
      <c r="X8" s="20">
        <f t="shared" si="9"/>
        <v>0</v>
      </c>
      <c r="Y8" s="78">
        <f t="shared" si="10"/>
        <v>-265</v>
      </c>
      <c r="Z8" s="19">
        <f t="shared" si="11"/>
        <v>-17.377049180327869</v>
      </c>
      <c r="AA8" s="20">
        <f t="shared" si="12"/>
        <v>-1.2000000000000002</v>
      </c>
      <c r="AB8" s="16">
        <f t="shared" si="13"/>
        <v>410</v>
      </c>
      <c r="AC8" s="18">
        <f t="shared" si="1"/>
        <v>48.235294117647058</v>
      </c>
      <c r="AD8" s="20">
        <f t="shared" si="14"/>
        <v>1.1999999999999997</v>
      </c>
    </row>
    <row r="9" spans="1:30" x14ac:dyDescent="0.3">
      <c r="A9" s="6">
        <v>7</v>
      </c>
      <c r="B9" s="15" t="s">
        <v>11</v>
      </c>
      <c r="C9" s="112">
        <v>1850</v>
      </c>
      <c r="D9" s="113">
        <v>3.9</v>
      </c>
      <c r="E9" s="16">
        <v>1715</v>
      </c>
      <c r="F9" s="18">
        <v>3.6</v>
      </c>
      <c r="G9" s="49">
        <v>39.74507531865585</v>
      </c>
      <c r="H9" s="16">
        <v>1645</v>
      </c>
      <c r="I9" s="49">
        <v>3.4</v>
      </c>
      <c r="J9" s="170">
        <v>1670</v>
      </c>
      <c r="K9" s="49">
        <v>3.5</v>
      </c>
      <c r="L9" s="78">
        <v>2285</v>
      </c>
      <c r="M9" s="49">
        <v>5</v>
      </c>
      <c r="N9" s="16">
        <v>1365</v>
      </c>
      <c r="O9" s="17">
        <v>3</v>
      </c>
      <c r="P9" s="112">
        <f t="shared" si="2"/>
        <v>135</v>
      </c>
      <c r="Q9" s="150">
        <f t="shared" si="0"/>
        <v>7.8717201166180768</v>
      </c>
      <c r="R9" s="151">
        <f t="shared" si="3"/>
        <v>0.29999999999999982</v>
      </c>
      <c r="S9" s="16">
        <f t="shared" si="4"/>
        <v>70</v>
      </c>
      <c r="T9" s="79">
        <f t="shared" si="5"/>
        <v>4.2553191489361701</v>
      </c>
      <c r="U9" s="20">
        <f t="shared" si="6"/>
        <v>0.20000000000000018</v>
      </c>
      <c r="V9" s="78">
        <f t="shared" si="7"/>
        <v>45</v>
      </c>
      <c r="W9" s="19">
        <f t="shared" si="8"/>
        <v>2.6946107784431139</v>
      </c>
      <c r="X9" s="20">
        <f t="shared" si="9"/>
        <v>0.10000000000000009</v>
      </c>
      <c r="Y9" s="78">
        <f t="shared" si="10"/>
        <v>-570</v>
      </c>
      <c r="Z9" s="19">
        <f t="shared" si="11"/>
        <v>-24.945295404814004</v>
      </c>
      <c r="AA9" s="20">
        <f t="shared" si="12"/>
        <v>-1.4</v>
      </c>
      <c r="AB9" s="16">
        <f t="shared" si="13"/>
        <v>350</v>
      </c>
      <c r="AC9" s="18">
        <f t="shared" si="1"/>
        <v>25.641025641025639</v>
      </c>
      <c r="AD9" s="20">
        <f t="shared" si="14"/>
        <v>0.60000000000000009</v>
      </c>
    </row>
    <row r="10" spans="1:30" x14ac:dyDescent="0.3">
      <c r="A10" s="6">
        <v>8</v>
      </c>
      <c r="B10" s="15" t="s">
        <v>12</v>
      </c>
      <c r="C10" s="112">
        <v>305</v>
      </c>
      <c r="D10" s="113">
        <v>1.6</v>
      </c>
      <c r="E10" s="16">
        <v>315</v>
      </c>
      <c r="F10" s="18">
        <v>1.7</v>
      </c>
      <c r="G10" s="49">
        <v>45.652173913043477</v>
      </c>
      <c r="H10" s="16">
        <v>305</v>
      </c>
      <c r="I10" s="49">
        <v>1.6</v>
      </c>
      <c r="J10" s="170">
        <v>290</v>
      </c>
      <c r="K10" s="49">
        <v>1.5</v>
      </c>
      <c r="L10" s="78">
        <v>520</v>
      </c>
      <c r="M10" s="49">
        <v>2.8</v>
      </c>
      <c r="N10" s="16">
        <v>180</v>
      </c>
      <c r="O10" s="17">
        <v>1</v>
      </c>
      <c r="P10" s="112">
        <f t="shared" si="2"/>
        <v>-10</v>
      </c>
      <c r="Q10" s="150">
        <f t="shared" si="0"/>
        <v>-3.1746031746031744</v>
      </c>
      <c r="R10" s="151">
        <f t="shared" si="3"/>
        <v>-9.9999999999999867E-2</v>
      </c>
      <c r="S10" s="16">
        <f t="shared" si="4"/>
        <v>10</v>
      </c>
      <c r="T10" s="79">
        <f t="shared" si="5"/>
        <v>3.278688524590164</v>
      </c>
      <c r="U10" s="20">
        <f t="shared" si="6"/>
        <v>9.9999999999999867E-2</v>
      </c>
      <c r="V10" s="78">
        <f t="shared" si="7"/>
        <v>25</v>
      </c>
      <c r="W10" s="19">
        <f t="shared" si="8"/>
        <v>8.6206896551724146</v>
      </c>
      <c r="X10" s="20">
        <f t="shared" si="9"/>
        <v>0.19999999999999996</v>
      </c>
      <c r="Y10" s="78">
        <f t="shared" si="10"/>
        <v>-205</v>
      </c>
      <c r="Z10" s="19">
        <f t="shared" si="11"/>
        <v>-39.42307692307692</v>
      </c>
      <c r="AA10" s="20">
        <f t="shared" si="12"/>
        <v>-1.0999999999999999</v>
      </c>
      <c r="AB10" s="16">
        <f t="shared" si="13"/>
        <v>135</v>
      </c>
      <c r="AC10" s="18">
        <f t="shared" si="1"/>
        <v>75</v>
      </c>
      <c r="AD10" s="20">
        <f t="shared" si="14"/>
        <v>0.7</v>
      </c>
    </row>
    <row r="11" spans="1:30" x14ac:dyDescent="0.3">
      <c r="A11" s="6">
        <v>9</v>
      </c>
      <c r="B11" s="15" t="s">
        <v>13</v>
      </c>
      <c r="C11" s="112">
        <v>740</v>
      </c>
      <c r="D11" s="113">
        <v>3.3</v>
      </c>
      <c r="E11" s="16">
        <v>710</v>
      </c>
      <c r="F11" s="18">
        <v>3.2</v>
      </c>
      <c r="G11" s="49">
        <v>40.455840455840459</v>
      </c>
      <c r="H11" s="16">
        <v>695</v>
      </c>
      <c r="I11" s="49">
        <v>3.1</v>
      </c>
      <c r="J11" s="170">
        <v>745</v>
      </c>
      <c r="K11" s="49">
        <v>3.3</v>
      </c>
      <c r="L11" s="78">
        <v>1115</v>
      </c>
      <c r="M11" s="49">
        <v>5</v>
      </c>
      <c r="N11" s="16">
        <v>600</v>
      </c>
      <c r="O11" s="17">
        <v>2.7</v>
      </c>
      <c r="P11" s="112">
        <f t="shared" si="2"/>
        <v>30</v>
      </c>
      <c r="Q11" s="150">
        <f t="shared" si="0"/>
        <v>4.225352112676056</v>
      </c>
      <c r="R11" s="151">
        <f t="shared" si="3"/>
        <v>9.9999999999999645E-2</v>
      </c>
      <c r="S11" s="16">
        <f t="shared" si="4"/>
        <v>15</v>
      </c>
      <c r="T11" s="79">
        <f t="shared" si="5"/>
        <v>2.1582733812949639</v>
      </c>
      <c r="U11" s="20">
        <f t="shared" si="6"/>
        <v>0.10000000000000009</v>
      </c>
      <c r="V11" s="78">
        <f t="shared" si="7"/>
        <v>-35</v>
      </c>
      <c r="W11" s="19">
        <f t="shared" si="8"/>
        <v>-4.6979865771812079</v>
      </c>
      <c r="X11" s="20">
        <f t="shared" si="9"/>
        <v>-9.9999999999999645E-2</v>
      </c>
      <c r="Y11" s="78">
        <f t="shared" si="10"/>
        <v>-405</v>
      </c>
      <c r="Z11" s="19">
        <f t="shared" si="11"/>
        <v>-36.322869955156953</v>
      </c>
      <c r="AA11" s="20">
        <f t="shared" si="12"/>
        <v>-1.7999999999999998</v>
      </c>
      <c r="AB11" s="16">
        <f t="shared" si="13"/>
        <v>110</v>
      </c>
      <c r="AC11" s="18">
        <f t="shared" si="1"/>
        <v>18.333333333333332</v>
      </c>
      <c r="AD11" s="20">
        <f t="shared" si="14"/>
        <v>0.5</v>
      </c>
    </row>
    <row r="12" spans="1:30" x14ac:dyDescent="0.3">
      <c r="A12" s="6">
        <v>10</v>
      </c>
      <c r="B12" s="15" t="s">
        <v>14</v>
      </c>
      <c r="C12" s="112">
        <v>730</v>
      </c>
      <c r="D12" s="113">
        <v>2.1</v>
      </c>
      <c r="E12" s="16">
        <v>730</v>
      </c>
      <c r="F12" s="18">
        <v>2.1</v>
      </c>
      <c r="G12" s="49">
        <v>44.376899696048632</v>
      </c>
      <c r="H12" s="16">
        <v>705</v>
      </c>
      <c r="I12" s="49">
        <v>2.1</v>
      </c>
      <c r="J12" s="170">
        <v>670</v>
      </c>
      <c r="K12" s="49">
        <v>2</v>
      </c>
      <c r="L12" s="78">
        <v>1230</v>
      </c>
      <c r="M12" s="49">
        <v>3.6</v>
      </c>
      <c r="N12" s="16">
        <v>575</v>
      </c>
      <c r="O12" s="17">
        <v>1.7</v>
      </c>
      <c r="P12" s="112">
        <f t="shared" si="2"/>
        <v>0</v>
      </c>
      <c r="Q12" s="150">
        <f t="shared" si="0"/>
        <v>0</v>
      </c>
      <c r="R12" s="151">
        <f t="shared" si="3"/>
        <v>0</v>
      </c>
      <c r="S12" s="16">
        <f t="shared" si="4"/>
        <v>25</v>
      </c>
      <c r="T12" s="79">
        <f t="shared" si="5"/>
        <v>3.5460992907801421</v>
      </c>
      <c r="U12" s="20">
        <f t="shared" si="6"/>
        <v>0</v>
      </c>
      <c r="V12" s="78">
        <f t="shared" si="7"/>
        <v>60</v>
      </c>
      <c r="W12" s="19">
        <f t="shared" si="8"/>
        <v>8.9552238805970141</v>
      </c>
      <c r="X12" s="20">
        <f t="shared" si="9"/>
        <v>0.10000000000000009</v>
      </c>
      <c r="Y12" s="78">
        <f t="shared" si="10"/>
        <v>-500</v>
      </c>
      <c r="Z12" s="19">
        <f t="shared" si="11"/>
        <v>-40.650406504065039</v>
      </c>
      <c r="AA12" s="20">
        <f t="shared" si="12"/>
        <v>-1.5</v>
      </c>
      <c r="AB12" s="16">
        <f t="shared" si="13"/>
        <v>155</v>
      </c>
      <c r="AC12" s="18">
        <f t="shared" si="1"/>
        <v>26.956521739130434</v>
      </c>
      <c r="AD12" s="20">
        <f t="shared" si="14"/>
        <v>0.40000000000000013</v>
      </c>
    </row>
    <row r="13" spans="1:30" x14ac:dyDescent="0.3">
      <c r="A13" s="6">
        <v>11</v>
      </c>
      <c r="B13" s="15" t="s">
        <v>15</v>
      </c>
      <c r="C13" s="112">
        <v>930</v>
      </c>
      <c r="D13" s="113">
        <v>2.5</v>
      </c>
      <c r="E13" s="16">
        <v>900</v>
      </c>
      <c r="F13" s="18">
        <v>2.4</v>
      </c>
      <c r="G13" s="49">
        <v>41.860465116279073</v>
      </c>
      <c r="H13" s="16">
        <v>860</v>
      </c>
      <c r="I13" s="49">
        <v>2.2999999999999998</v>
      </c>
      <c r="J13" s="170">
        <v>905</v>
      </c>
      <c r="K13" s="49">
        <v>2.4</v>
      </c>
      <c r="L13" s="78">
        <v>1440</v>
      </c>
      <c r="M13" s="49">
        <v>4.0999999999999996</v>
      </c>
      <c r="N13" s="16">
        <v>735</v>
      </c>
      <c r="O13" s="17">
        <v>2.1</v>
      </c>
      <c r="P13" s="112">
        <f t="shared" si="2"/>
        <v>30</v>
      </c>
      <c r="Q13" s="150">
        <f t="shared" si="0"/>
        <v>3.3333333333333335</v>
      </c>
      <c r="R13" s="151">
        <f t="shared" si="3"/>
        <v>0.10000000000000009</v>
      </c>
      <c r="S13" s="16">
        <f t="shared" si="4"/>
        <v>40</v>
      </c>
      <c r="T13" s="79">
        <f t="shared" si="5"/>
        <v>4.6511627906976747</v>
      </c>
      <c r="U13" s="20">
        <f t="shared" si="6"/>
        <v>0.10000000000000009</v>
      </c>
      <c r="V13" s="78">
        <f t="shared" si="7"/>
        <v>-5</v>
      </c>
      <c r="W13" s="19">
        <f t="shared" si="8"/>
        <v>-0.55248618784530379</v>
      </c>
      <c r="X13" s="20">
        <f t="shared" si="9"/>
        <v>0</v>
      </c>
      <c r="Y13" s="78">
        <f t="shared" si="10"/>
        <v>-540</v>
      </c>
      <c r="Z13" s="19">
        <f t="shared" si="11"/>
        <v>-37.5</v>
      </c>
      <c r="AA13" s="20">
        <f t="shared" si="12"/>
        <v>-1.6999999999999997</v>
      </c>
      <c r="AB13" s="16">
        <f t="shared" si="13"/>
        <v>165</v>
      </c>
      <c r="AC13" s="18">
        <f t="shared" si="1"/>
        <v>22.448979591836736</v>
      </c>
      <c r="AD13" s="20">
        <f t="shared" si="14"/>
        <v>0.29999999999999982</v>
      </c>
    </row>
    <row r="14" spans="1:30" x14ac:dyDescent="0.3">
      <c r="A14" s="6">
        <v>12</v>
      </c>
      <c r="B14" s="15" t="s">
        <v>16</v>
      </c>
      <c r="C14" s="112">
        <v>895</v>
      </c>
      <c r="D14" s="113">
        <v>2.8</v>
      </c>
      <c r="E14" s="16">
        <v>885</v>
      </c>
      <c r="F14" s="18">
        <v>2.7</v>
      </c>
      <c r="G14" s="49">
        <v>42.344497607655498</v>
      </c>
      <c r="H14" s="16">
        <v>845</v>
      </c>
      <c r="I14" s="49">
        <v>2.6</v>
      </c>
      <c r="J14" s="170">
        <v>890</v>
      </c>
      <c r="K14" s="49">
        <v>2.7</v>
      </c>
      <c r="L14" s="78">
        <v>1505</v>
      </c>
      <c r="M14" s="49">
        <v>4.5999999999999996</v>
      </c>
      <c r="N14" s="16">
        <v>740</v>
      </c>
      <c r="O14" s="17">
        <v>2.2999999999999998</v>
      </c>
      <c r="P14" s="112">
        <f t="shared" si="2"/>
        <v>10</v>
      </c>
      <c r="Q14" s="150">
        <f t="shared" si="0"/>
        <v>1.1299435028248588</v>
      </c>
      <c r="R14" s="151">
        <f t="shared" si="3"/>
        <v>9.9999999999999645E-2</v>
      </c>
      <c r="S14" s="16">
        <f t="shared" si="4"/>
        <v>40</v>
      </c>
      <c r="T14" s="79">
        <f t="shared" si="5"/>
        <v>4.7337278106508878</v>
      </c>
      <c r="U14" s="20">
        <f t="shared" si="6"/>
        <v>0.10000000000000009</v>
      </c>
      <c r="V14" s="78">
        <f t="shared" si="7"/>
        <v>-5</v>
      </c>
      <c r="W14" s="19">
        <f t="shared" si="8"/>
        <v>-0.5617977528089888</v>
      </c>
      <c r="X14" s="20">
        <f t="shared" si="9"/>
        <v>0</v>
      </c>
      <c r="Y14" s="78">
        <f t="shared" si="10"/>
        <v>-620</v>
      </c>
      <c r="Z14" s="19">
        <f t="shared" si="11"/>
        <v>-41.196013289036543</v>
      </c>
      <c r="AA14" s="20">
        <f t="shared" si="12"/>
        <v>-1.8999999999999995</v>
      </c>
      <c r="AB14" s="16">
        <f t="shared" si="13"/>
        <v>145</v>
      </c>
      <c r="AC14" s="18">
        <f t="shared" si="1"/>
        <v>19.594594594594593</v>
      </c>
      <c r="AD14" s="20">
        <f t="shared" si="14"/>
        <v>0.40000000000000036</v>
      </c>
    </row>
    <row r="15" spans="1:30" x14ac:dyDescent="0.3">
      <c r="A15" s="21">
        <v>13</v>
      </c>
      <c r="B15" s="22" t="s">
        <v>17</v>
      </c>
      <c r="C15" s="114">
        <v>11995</v>
      </c>
      <c r="D15" s="115">
        <v>3.1</v>
      </c>
      <c r="E15" s="23">
        <v>11640</v>
      </c>
      <c r="F15" s="25">
        <v>3</v>
      </c>
      <c r="G15" s="50">
        <v>41.735389028325564</v>
      </c>
      <c r="H15" s="23">
        <v>11165</v>
      </c>
      <c r="I15" s="50">
        <v>2.9</v>
      </c>
      <c r="J15" s="171">
        <v>11550</v>
      </c>
      <c r="K15" s="50">
        <v>3</v>
      </c>
      <c r="L15" s="81">
        <v>17375</v>
      </c>
      <c r="M15" s="50">
        <v>4.5999999999999996</v>
      </c>
      <c r="N15" s="23">
        <v>9410</v>
      </c>
      <c r="O15" s="24">
        <v>2.5</v>
      </c>
      <c r="P15" s="114">
        <f t="shared" si="2"/>
        <v>355</v>
      </c>
      <c r="Q15" s="152">
        <f t="shared" si="0"/>
        <v>3.0498281786941579</v>
      </c>
      <c r="R15" s="153">
        <f t="shared" si="3"/>
        <v>0.10000000000000009</v>
      </c>
      <c r="S15" s="23">
        <f t="shared" si="4"/>
        <v>475</v>
      </c>
      <c r="T15" s="82">
        <f t="shared" si="5"/>
        <v>4.2543663233318405</v>
      </c>
      <c r="U15" s="27">
        <f t="shared" si="6"/>
        <v>0.10000000000000009</v>
      </c>
      <c r="V15" s="81">
        <f t="shared" si="7"/>
        <v>90</v>
      </c>
      <c r="W15" s="26">
        <f t="shared" si="8"/>
        <v>0.77922077922077926</v>
      </c>
      <c r="X15" s="27">
        <f t="shared" si="9"/>
        <v>0</v>
      </c>
      <c r="Y15" s="81">
        <f t="shared" si="10"/>
        <v>-5735</v>
      </c>
      <c r="Z15" s="26">
        <f t="shared" si="11"/>
        <v>-33.007194244604314</v>
      </c>
      <c r="AA15" s="27">
        <f t="shared" si="12"/>
        <v>-1.5999999999999996</v>
      </c>
      <c r="AB15" s="23">
        <f t="shared" si="13"/>
        <v>2230</v>
      </c>
      <c r="AC15" s="25">
        <f t="shared" si="1"/>
        <v>23.698193411264612</v>
      </c>
      <c r="AD15" s="27">
        <f t="shared" si="14"/>
        <v>0.5</v>
      </c>
    </row>
    <row r="16" spans="1:30" x14ac:dyDescent="0.3">
      <c r="A16" s="51">
        <v>14</v>
      </c>
      <c r="B16" s="52" t="s">
        <v>18</v>
      </c>
      <c r="C16" s="116">
        <v>2285</v>
      </c>
      <c r="D16" s="117">
        <v>4.7</v>
      </c>
      <c r="E16" s="53">
        <v>2170</v>
      </c>
      <c r="F16" s="56">
        <v>4.5</v>
      </c>
      <c r="G16" s="55">
        <v>41.333333333333336</v>
      </c>
      <c r="H16" s="53">
        <v>2070</v>
      </c>
      <c r="I16" s="55">
        <v>4.3</v>
      </c>
      <c r="J16" s="172">
        <v>2210</v>
      </c>
      <c r="K16" s="55">
        <v>4.5</v>
      </c>
      <c r="L16" s="83">
        <v>2885</v>
      </c>
      <c r="M16" s="55">
        <v>6.3</v>
      </c>
      <c r="N16" s="53">
        <v>1860</v>
      </c>
      <c r="O16" s="54">
        <v>4</v>
      </c>
      <c r="P16" s="116">
        <f t="shared" si="2"/>
        <v>115</v>
      </c>
      <c r="Q16" s="154">
        <f t="shared" si="0"/>
        <v>5.2995391705069128</v>
      </c>
      <c r="R16" s="155">
        <f t="shared" si="3"/>
        <v>0.20000000000000018</v>
      </c>
      <c r="S16" s="53">
        <f t="shared" si="4"/>
        <v>100</v>
      </c>
      <c r="T16" s="84">
        <f t="shared" si="5"/>
        <v>4.8309178743961354</v>
      </c>
      <c r="U16" s="58">
        <f t="shared" si="6"/>
        <v>0.20000000000000018</v>
      </c>
      <c r="V16" s="83">
        <f t="shared" si="7"/>
        <v>-40</v>
      </c>
      <c r="W16" s="57">
        <f t="shared" si="8"/>
        <v>-1.809954751131222</v>
      </c>
      <c r="X16" s="58">
        <f t="shared" si="9"/>
        <v>0</v>
      </c>
      <c r="Y16" s="83">
        <f t="shared" si="10"/>
        <v>-715</v>
      </c>
      <c r="Z16" s="57">
        <f t="shared" si="11"/>
        <v>-24.783362218370883</v>
      </c>
      <c r="AA16" s="58">
        <f t="shared" si="12"/>
        <v>-1.7999999999999998</v>
      </c>
      <c r="AB16" s="53">
        <f t="shared" si="13"/>
        <v>310</v>
      </c>
      <c r="AC16" s="56">
        <f t="shared" si="1"/>
        <v>16.666666666666664</v>
      </c>
      <c r="AD16" s="58">
        <f t="shared" si="14"/>
        <v>0.5</v>
      </c>
    </row>
    <row r="17" spans="1:30" x14ac:dyDescent="0.3">
      <c r="A17" s="62">
        <v>15</v>
      </c>
      <c r="B17" s="52" t="s">
        <v>19</v>
      </c>
      <c r="C17" s="116">
        <v>2340</v>
      </c>
      <c r="D17" s="117">
        <v>5.4</v>
      </c>
      <c r="E17" s="53">
        <v>2365</v>
      </c>
      <c r="F17" s="56">
        <v>5.4</v>
      </c>
      <c r="G17" s="55">
        <v>37.629276054097055</v>
      </c>
      <c r="H17" s="53">
        <v>2260</v>
      </c>
      <c r="I17" s="55">
        <v>5.2</v>
      </c>
      <c r="J17" s="172">
        <v>2585</v>
      </c>
      <c r="K17" s="55">
        <v>5.9</v>
      </c>
      <c r="L17" s="83">
        <v>3710</v>
      </c>
      <c r="M17" s="55">
        <v>8.9</v>
      </c>
      <c r="N17" s="53">
        <v>2285</v>
      </c>
      <c r="O17" s="54">
        <v>5.5</v>
      </c>
      <c r="P17" s="116">
        <f t="shared" si="2"/>
        <v>-25</v>
      </c>
      <c r="Q17" s="154">
        <f t="shared" si="0"/>
        <v>-1.0570824524312896</v>
      </c>
      <c r="R17" s="155">
        <f t="shared" si="3"/>
        <v>0</v>
      </c>
      <c r="S17" s="53">
        <f t="shared" si="4"/>
        <v>105</v>
      </c>
      <c r="T17" s="84">
        <f t="shared" si="5"/>
        <v>4.6460176991150446</v>
      </c>
      <c r="U17" s="58">
        <f t="shared" si="6"/>
        <v>0.20000000000000018</v>
      </c>
      <c r="V17" s="83">
        <f t="shared" si="7"/>
        <v>-220</v>
      </c>
      <c r="W17" s="57">
        <f t="shared" si="8"/>
        <v>-8.5106382978723403</v>
      </c>
      <c r="X17" s="58">
        <f t="shared" si="9"/>
        <v>-0.5</v>
      </c>
      <c r="Y17" s="83">
        <f t="shared" si="10"/>
        <v>-1345</v>
      </c>
      <c r="Z17" s="57">
        <f t="shared" si="11"/>
        <v>-36.253369272237194</v>
      </c>
      <c r="AA17" s="58">
        <f t="shared" si="12"/>
        <v>-3.5</v>
      </c>
      <c r="AB17" s="53">
        <f t="shared" si="13"/>
        <v>80</v>
      </c>
      <c r="AC17" s="56">
        <f t="shared" si="1"/>
        <v>3.5010940919037199</v>
      </c>
      <c r="AD17" s="58">
        <f t="shared" si="14"/>
        <v>-9.9999999999999645E-2</v>
      </c>
    </row>
    <row r="18" spans="1:30" x14ac:dyDescent="0.3">
      <c r="A18" s="28">
        <v>16</v>
      </c>
      <c r="B18" s="29" t="s">
        <v>20</v>
      </c>
      <c r="C18" s="118">
        <v>16620</v>
      </c>
      <c r="D18" s="119">
        <v>3.5</v>
      </c>
      <c r="E18" s="30">
        <v>16175</v>
      </c>
      <c r="F18" s="32">
        <v>3.4</v>
      </c>
      <c r="G18" s="59">
        <v>41.027266962587191</v>
      </c>
      <c r="H18" s="30">
        <v>15495</v>
      </c>
      <c r="I18" s="59">
        <v>3.3</v>
      </c>
      <c r="J18" s="173">
        <v>16345</v>
      </c>
      <c r="K18" s="59">
        <v>3.4</v>
      </c>
      <c r="L18" s="85">
        <v>23970</v>
      </c>
      <c r="M18" s="59">
        <v>5.2</v>
      </c>
      <c r="N18" s="30">
        <v>13560</v>
      </c>
      <c r="O18" s="31">
        <v>2.9</v>
      </c>
      <c r="P18" s="118">
        <f t="shared" si="2"/>
        <v>445</v>
      </c>
      <c r="Q18" s="156">
        <f t="shared" si="0"/>
        <v>2.7511591962905717</v>
      </c>
      <c r="R18" s="157">
        <f t="shared" si="3"/>
        <v>0.10000000000000009</v>
      </c>
      <c r="S18" s="30">
        <f t="shared" si="4"/>
        <v>680</v>
      </c>
      <c r="T18" s="86">
        <f t="shared" si="5"/>
        <v>4.3885124233623749</v>
      </c>
      <c r="U18" s="34">
        <f t="shared" si="6"/>
        <v>0.10000000000000009</v>
      </c>
      <c r="V18" s="85">
        <f t="shared" si="7"/>
        <v>-170</v>
      </c>
      <c r="W18" s="33">
        <f t="shared" si="8"/>
        <v>-1.0400734169470787</v>
      </c>
      <c r="X18" s="34">
        <f t="shared" si="9"/>
        <v>0</v>
      </c>
      <c r="Y18" s="85">
        <f t="shared" si="10"/>
        <v>-7795</v>
      </c>
      <c r="Z18" s="33">
        <f t="shared" si="11"/>
        <v>-32.519816437213187</v>
      </c>
      <c r="AA18" s="34">
        <f t="shared" si="12"/>
        <v>-1.8000000000000003</v>
      </c>
      <c r="AB18" s="30">
        <f t="shared" si="13"/>
        <v>2615</v>
      </c>
      <c r="AC18" s="32">
        <f t="shared" si="1"/>
        <v>19.284660766961654</v>
      </c>
      <c r="AD18" s="34">
        <f t="shared" si="14"/>
        <v>0.5</v>
      </c>
    </row>
    <row r="19" spans="1:30" x14ac:dyDescent="0.3">
      <c r="A19" s="35">
        <v>17</v>
      </c>
      <c r="B19" s="36" t="s">
        <v>21</v>
      </c>
      <c r="C19" s="120">
        <v>83500</v>
      </c>
      <c r="D19" s="121">
        <v>3.6</v>
      </c>
      <c r="E19" s="37">
        <v>81050</v>
      </c>
      <c r="F19" s="39">
        <v>3.4</v>
      </c>
      <c r="G19" s="60">
        <v>40.677540777917187</v>
      </c>
      <c r="H19" s="37">
        <v>77665</v>
      </c>
      <c r="I19" s="60">
        <v>3.3</v>
      </c>
      <c r="J19" s="174">
        <v>84885</v>
      </c>
      <c r="K19" s="60">
        <v>3.6</v>
      </c>
      <c r="L19" s="87">
        <v>122855</v>
      </c>
      <c r="M19" s="60">
        <v>5.4</v>
      </c>
      <c r="N19" s="37">
        <v>68135</v>
      </c>
      <c r="O19" s="38">
        <v>3</v>
      </c>
      <c r="P19" s="120">
        <f t="shared" si="2"/>
        <v>2450</v>
      </c>
      <c r="Q19" s="158">
        <f t="shared" si="0"/>
        <v>3.0228254164096238</v>
      </c>
      <c r="R19" s="159">
        <f t="shared" si="3"/>
        <v>0.20000000000000018</v>
      </c>
      <c r="S19" s="37">
        <f t="shared" si="4"/>
        <v>3385</v>
      </c>
      <c r="T19" s="88">
        <f t="shared" si="5"/>
        <v>4.35846262795339</v>
      </c>
      <c r="U19" s="41">
        <f t="shared" si="6"/>
        <v>0.10000000000000009</v>
      </c>
      <c r="V19" s="87">
        <f t="shared" si="7"/>
        <v>-3835</v>
      </c>
      <c r="W19" s="40">
        <f t="shared" si="8"/>
        <v>-4.5178771278788954</v>
      </c>
      <c r="X19" s="41">
        <f t="shared" si="9"/>
        <v>-0.20000000000000018</v>
      </c>
      <c r="Y19" s="87">
        <f t="shared" si="10"/>
        <v>-41805</v>
      </c>
      <c r="Z19" s="40">
        <f t="shared" si="11"/>
        <v>-34.027919091612063</v>
      </c>
      <c r="AA19" s="41">
        <f t="shared" si="12"/>
        <v>-2.0000000000000004</v>
      </c>
      <c r="AB19" s="37">
        <f t="shared" si="13"/>
        <v>12915</v>
      </c>
      <c r="AC19" s="39">
        <f t="shared" si="1"/>
        <v>18.955015777500549</v>
      </c>
      <c r="AD19" s="41">
        <f t="shared" si="14"/>
        <v>0.39999999999999991</v>
      </c>
    </row>
    <row r="20" spans="1:30" x14ac:dyDescent="0.3">
      <c r="A20" s="122">
        <v>18</v>
      </c>
      <c r="B20" s="123" t="s">
        <v>22</v>
      </c>
      <c r="C20" s="124">
        <v>604195</v>
      </c>
      <c r="D20" s="125">
        <v>3.3</v>
      </c>
      <c r="E20" s="126">
        <v>579590</v>
      </c>
      <c r="F20" s="130">
        <v>3.2</v>
      </c>
      <c r="G20" s="127">
        <v>43.135649669369514</v>
      </c>
      <c r="H20" s="126">
        <v>559820</v>
      </c>
      <c r="I20" s="127">
        <v>3.1</v>
      </c>
      <c r="J20" s="175">
        <v>617510</v>
      </c>
      <c r="K20" s="127">
        <v>3.4</v>
      </c>
      <c r="L20" s="128">
        <v>889815</v>
      </c>
      <c r="M20" s="127">
        <v>5.0999999999999996</v>
      </c>
      <c r="N20" s="126">
        <v>444515</v>
      </c>
      <c r="O20" s="129">
        <v>2.5</v>
      </c>
      <c r="P20" s="124">
        <f t="shared" si="2"/>
        <v>24605</v>
      </c>
      <c r="Q20" s="160">
        <f t="shared" si="0"/>
        <v>4.2452423264721615</v>
      </c>
      <c r="R20" s="161">
        <f t="shared" si="3"/>
        <v>9.9999999999999645E-2</v>
      </c>
      <c r="S20" s="126">
        <f t="shared" si="4"/>
        <v>19770</v>
      </c>
      <c r="T20" s="132">
        <f t="shared" si="5"/>
        <v>3.5314922653710119</v>
      </c>
      <c r="U20" s="133">
        <f t="shared" si="6"/>
        <v>0.10000000000000009</v>
      </c>
      <c r="V20" s="128">
        <f t="shared" si="7"/>
        <v>-37920</v>
      </c>
      <c r="W20" s="131">
        <f t="shared" si="8"/>
        <v>-6.1407912422470892</v>
      </c>
      <c r="X20" s="133">
        <f t="shared" si="9"/>
        <v>-0.19999999999999973</v>
      </c>
      <c r="Y20" s="128">
        <f t="shared" si="10"/>
        <v>-310225</v>
      </c>
      <c r="Z20" s="131">
        <f t="shared" si="11"/>
        <v>-34.863988581896237</v>
      </c>
      <c r="AA20" s="133">
        <f t="shared" si="12"/>
        <v>-1.8999999999999995</v>
      </c>
      <c r="AB20" s="126">
        <f t="shared" si="13"/>
        <v>135075</v>
      </c>
      <c r="AC20" s="130">
        <f t="shared" si="1"/>
        <v>30.387051055644914</v>
      </c>
      <c r="AD20" s="133">
        <f t="shared" si="14"/>
        <v>0.70000000000000018</v>
      </c>
    </row>
    <row r="21" spans="1:30" x14ac:dyDescent="0.3">
      <c r="A21" s="135">
        <v>19</v>
      </c>
      <c r="B21" s="123" t="s">
        <v>23</v>
      </c>
      <c r="C21" s="124">
        <v>678715</v>
      </c>
      <c r="D21" s="125">
        <v>3.3</v>
      </c>
      <c r="E21" s="126">
        <v>651295</v>
      </c>
      <c r="F21" s="130">
        <v>3.1</v>
      </c>
      <c r="G21" s="127">
        <v>42.799361257507854</v>
      </c>
      <c r="H21" s="126">
        <v>628640</v>
      </c>
      <c r="I21" s="127">
        <v>3</v>
      </c>
      <c r="J21" s="175">
        <v>695470</v>
      </c>
      <c r="K21" s="127">
        <v>3.3</v>
      </c>
      <c r="L21" s="128">
        <v>1013580</v>
      </c>
      <c r="M21" s="127">
        <v>5</v>
      </c>
      <c r="N21" s="126">
        <v>511010</v>
      </c>
      <c r="O21" s="129">
        <v>2.5</v>
      </c>
      <c r="P21" s="124">
        <f t="shared" si="2"/>
        <v>27420</v>
      </c>
      <c r="Q21" s="160">
        <f t="shared" si="0"/>
        <v>4.2100737760922469</v>
      </c>
      <c r="R21" s="161">
        <f t="shared" si="3"/>
        <v>0.19999999999999973</v>
      </c>
      <c r="S21" s="126">
        <f t="shared" si="4"/>
        <v>22655</v>
      </c>
      <c r="T21" s="132">
        <f t="shared" si="5"/>
        <v>3.6038114023924663</v>
      </c>
      <c r="U21" s="133">
        <f t="shared" si="6"/>
        <v>0.10000000000000009</v>
      </c>
      <c r="V21" s="128">
        <f t="shared" si="7"/>
        <v>-44175</v>
      </c>
      <c r="W21" s="131">
        <f t="shared" si="8"/>
        <v>-6.3518196327663308</v>
      </c>
      <c r="X21" s="133">
        <f t="shared" si="9"/>
        <v>-0.19999999999999973</v>
      </c>
      <c r="Y21" s="128">
        <f t="shared" si="10"/>
        <v>-362285</v>
      </c>
      <c r="Z21" s="131">
        <f t="shared" si="11"/>
        <v>-35.743108585410134</v>
      </c>
      <c r="AA21" s="133">
        <f t="shared" si="12"/>
        <v>-1.9</v>
      </c>
      <c r="AB21" s="126">
        <f t="shared" si="13"/>
        <v>140285</v>
      </c>
      <c r="AC21" s="130">
        <f t="shared" si="1"/>
        <v>27.452496037259543</v>
      </c>
      <c r="AD21" s="133">
        <f t="shared" si="14"/>
        <v>0.60000000000000009</v>
      </c>
    </row>
    <row r="22" spans="1:30" ht="15" thickBot="1" x14ac:dyDescent="0.35">
      <c r="A22" s="42">
        <v>20</v>
      </c>
      <c r="B22" s="43" t="s">
        <v>24</v>
      </c>
      <c r="C22" s="136">
        <v>694800</v>
      </c>
      <c r="D22" s="137">
        <v>3.2</v>
      </c>
      <c r="E22" s="44">
        <v>665885</v>
      </c>
      <c r="F22" s="46">
        <v>3.1</v>
      </c>
      <c r="G22" s="47">
        <v>42.742062307635528</v>
      </c>
      <c r="H22" s="44">
        <v>642490</v>
      </c>
      <c r="I22" s="47">
        <v>3</v>
      </c>
      <c r="J22" s="176">
        <v>709585</v>
      </c>
      <c r="K22" s="47">
        <v>3.3</v>
      </c>
      <c r="L22" s="89">
        <v>1035615</v>
      </c>
      <c r="M22" s="67">
        <v>4.9000000000000004</v>
      </c>
      <c r="N22" s="44">
        <v>522090</v>
      </c>
      <c r="O22" s="45">
        <v>2.5</v>
      </c>
      <c r="P22" s="136">
        <f t="shared" si="2"/>
        <v>28915</v>
      </c>
      <c r="Q22" s="164">
        <f t="shared" si="0"/>
        <v>4.3423413952859731</v>
      </c>
      <c r="R22" s="137">
        <f t="shared" si="3"/>
        <v>0.10000000000000009</v>
      </c>
      <c r="S22" s="44">
        <f t="shared" si="4"/>
        <v>23395</v>
      </c>
      <c r="T22" s="46">
        <f t="shared" si="5"/>
        <v>3.6413018101449048</v>
      </c>
      <c r="U22" s="47">
        <f t="shared" si="6"/>
        <v>0.10000000000000009</v>
      </c>
      <c r="V22" s="89">
        <f t="shared" si="7"/>
        <v>-43700</v>
      </c>
      <c r="W22" s="70">
        <f t="shared" si="8"/>
        <v>-6.1585292811995744</v>
      </c>
      <c r="X22" s="67">
        <f t="shared" si="9"/>
        <v>-0.19999999999999973</v>
      </c>
      <c r="Y22" s="89">
        <f t="shared" si="10"/>
        <v>-369730</v>
      </c>
      <c r="Z22" s="70">
        <f t="shared" si="11"/>
        <v>-35.701491384346504</v>
      </c>
      <c r="AA22" s="67">
        <f t="shared" si="12"/>
        <v>-1.8000000000000003</v>
      </c>
      <c r="AB22" s="44">
        <f t="shared" si="13"/>
        <v>143795</v>
      </c>
      <c r="AC22" s="45">
        <f t="shared" si="1"/>
        <v>27.542186213105019</v>
      </c>
      <c r="AD22" s="47">
        <f t="shared" si="14"/>
        <v>0.60000000000000009</v>
      </c>
    </row>
    <row r="23" spans="1:30" x14ac:dyDescent="0.3">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30" ht="21.6" customHeight="1" x14ac:dyDescent="0.3">
      <c r="B24" s="103" t="s">
        <v>1</v>
      </c>
      <c r="C24" s="101"/>
    </row>
    <row r="25" spans="1:30" x14ac:dyDescent="0.3">
      <c r="B25" s="102" t="s">
        <v>25</v>
      </c>
    </row>
    <row r="26" spans="1:30" x14ac:dyDescent="0.3">
      <c r="B26" s="102" t="s">
        <v>84</v>
      </c>
    </row>
    <row r="27" spans="1:30" x14ac:dyDescent="0.3">
      <c r="B27" s="102" t="s">
        <v>85</v>
      </c>
    </row>
    <row r="28" spans="1:30" x14ac:dyDescent="0.3">
      <c r="B28" s="63" t="s">
        <v>2</v>
      </c>
    </row>
    <row r="29" spans="1:30" x14ac:dyDescent="0.3">
      <c r="B29" s="63" t="s">
        <v>26</v>
      </c>
    </row>
    <row r="31" spans="1:30" x14ac:dyDescent="0.3">
      <c r="B31" s="1" t="s">
        <v>0</v>
      </c>
    </row>
  </sheetData>
  <hyperlinks>
    <hyperlink ref="B31" r:id="rId1" display="https://www.nomisweb.co.uk/" xr:uid="{DA24200C-B2A2-4F86-B21C-A6E34CCF0E03}"/>
  </hyperlinks>
  <pageMargins left="0.34" right="0.23622047244094491" top="0.51181102362204722" bottom="0.43307086614173229" header="0.19685039370078741" footer="0.15748031496062992"/>
  <pageSetup paperSize="9" scale="75" orientation="landscape"/>
  <headerFooter>
    <oddHeader>&amp;L&amp;F</oddHeader>
    <oddFooter>&amp;C&amp;A&amp;R&amp;P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April 2023 ALL Persons (prov)</vt:lpstr>
      <vt:lpstr>April 2023 Males (provisional)</vt:lpstr>
      <vt:lpstr>Apr 2023 Females (provisional)</vt:lpstr>
      <vt:lpstr>FemsDec17</vt:lpstr>
      <vt:lpstr>MalesDec17</vt:lpstr>
      <vt:lpstr>TotalDec17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Ayre, Paul</cp:lastModifiedBy>
  <cp:lastPrinted>2018-03-21T11:38:36Z</cp:lastPrinted>
  <dcterms:created xsi:type="dcterms:W3CDTF">2017-10-20T14:36:23Z</dcterms:created>
  <dcterms:modified xsi:type="dcterms:W3CDTF">2023-05-18T14:29:32Z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